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375" windowHeight="4275" activeTab="0"/>
  </bookViews>
  <sheets>
    <sheet name="GERAL REFORMAS CIVIS" sheetId="1" r:id="rId1"/>
  </sheets>
  <definedNames>
    <definedName name="_xlnm.Print_Area" localSheetId="0">'GERAL REFORMAS CIVIS'!$A$1:$J$109</definedName>
    <definedName name="_xlnm.Print_Titles" localSheetId="0">'GERAL REFORMAS CIVIS'!$1:$5</definedName>
  </definedNames>
  <calcPr fullCalcOnLoad="1"/>
</workbook>
</file>

<file path=xl/sharedStrings.xml><?xml version="1.0" encoding="utf-8"?>
<sst xmlns="http://schemas.openxmlformats.org/spreadsheetml/2006/main" count="410" uniqueCount="270">
  <si>
    <t>Revestimento de Pisos</t>
  </si>
  <si>
    <t>Serralheria</t>
  </si>
  <si>
    <t>Pintura</t>
  </si>
  <si>
    <t>Forros</t>
  </si>
  <si>
    <t>PLANILHA ORÇAMENTÁRIA</t>
  </si>
  <si>
    <t>ml</t>
  </si>
  <si>
    <t>Serviços Preliminares</t>
  </si>
  <si>
    <t>01</t>
  </si>
  <si>
    <t>01.01</t>
  </si>
  <si>
    <t>01.02</t>
  </si>
  <si>
    <t>01.04</t>
  </si>
  <si>
    <t>02.03</t>
  </si>
  <si>
    <t>Preparador de Superfícies</t>
  </si>
  <si>
    <t>Forro</t>
  </si>
  <si>
    <t>Luminárias</t>
  </si>
  <si>
    <t>Limpeza Permanente da Obra</t>
  </si>
  <si>
    <t>Limpeza Final da Obra</t>
  </si>
  <si>
    <t>02.04</t>
  </si>
  <si>
    <t>02.05</t>
  </si>
  <si>
    <t>03.01</t>
  </si>
  <si>
    <t>DESCRIÇÃO</t>
  </si>
  <si>
    <t>01.03</t>
  </si>
  <si>
    <t>vb</t>
  </si>
  <si>
    <t>QUANT</t>
  </si>
  <si>
    <t>UNID</t>
  </si>
  <si>
    <t>VALOR TOTAL</t>
  </si>
  <si>
    <t>VALOR UNITÁRIO</t>
  </si>
  <si>
    <t>MÃO DE OBRA</t>
  </si>
  <si>
    <t>MATERIAL</t>
  </si>
  <si>
    <t>TOTAL</t>
  </si>
  <si>
    <t>Mobilização</t>
  </si>
  <si>
    <t>Desmobilização</t>
  </si>
  <si>
    <t>m²</t>
  </si>
  <si>
    <t>mês</t>
  </si>
  <si>
    <t>ITEM</t>
  </si>
  <si>
    <t>OMISSOS</t>
  </si>
  <si>
    <t>DIVERGÊNCIAS</t>
  </si>
  <si>
    <t>unid</t>
  </si>
  <si>
    <t>03.02</t>
  </si>
  <si>
    <t>Retirada de todo material de demolição cacambas - incluso transporte</t>
  </si>
  <si>
    <t>Execução de proteção com  pilaretes de madeira , sarrafo e tela alaranjada , Com portão e Com pintura padrão branca,  - h =1,10m ( ISOLAMENTO DA AREA A SER REFORMADA)</t>
  </si>
  <si>
    <t>Piso Vinílico: PISO VINÍLICO LG E=3mm LINHA IMPRESSION FLOOR REF.: ORIENTAL PINE 2714; reguas de 22,86 cm x 1,21 m
Caixa= 9 placas – 2,50m² ( incluso cola para aplicação) ( verificar se é possivel aplicar sobre piso existente - piso cimenticio - segato)</t>
  </si>
  <si>
    <t>unidades</t>
  </si>
  <si>
    <t>Execução de corte para instalação de luminária conforme projeto ( deverá estar incluso os arremates posteriores a instalação)</t>
  </si>
  <si>
    <t xml:space="preserve">Massa Acrílica </t>
  </si>
  <si>
    <t>Pintura Acrílica Acetinado - Papel Crepon - Referência Suvinil</t>
  </si>
  <si>
    <t xml:space="preserve">Forro de gesso : Massa Látex PVA </t>
  </si>
  <si>
    <t>Forro de Gesso: Pintura Látex PVA - Cor Branco</t>
  </si>
  <si>
    <t>Esquadrias existentes</t>
  </si>
  <si>
    <t>Esquadria  de Alumínio</t>
  </si>
  <si>
    <t>Instalações Ar Condicionado</t>
  </si>
  <si>
    <t>Instalações Eletricas - infraestrutura independente com quadro novo de alimentação e distribuição para a iluminação e tomadas e para ar condicionado</t>
  </si>
  <si>
    <t>Rodapé Piso Vinílico: PISO VINÍLICO LG E=3mm LINHA IMPRESSION FLOOR REF.: ORIENTAL PINE 2714;h = 7cm (referência instalado no refeitorio residencial)
( incluso cola para aplicação) ( verificar se é possivel aplicar sobre piso existente - piso cimenticio - segato)</t>
  </si>
  <si>
    <t xml:space="preserve">Demolição de paredes- abertura de vão para colocação de porta dupla no deposito, incluso retirada de materiais e caçambas </t>
  </si>
  <si>
    <t>Demolição de pisos caso nenessario para colocação de piso vinilico, soleiras ( incluso retirada de material e caçambas)</t>
  </si>
  <si>
    <t>Serviços de apoio civil para instalação das maquinas dos ar condicionados nas áreas dos taludes</t>
  </si>
  <si>
    <t>Contra Piso Desempenado ( caso necessario)</t>
  </si>
  <si>
    <t>Colocação soleira de granito padrão existente - Branco Dallas com rejunte apropriado - ( recortar piso, regularizar, impermeabilizar)Dimensões:   2 x 1,05 m x 0,18m  espessura 2 cm)</t>
  </si>
  <si>
    <t xml:space="preserve">Colocação soleira de granito padrão existente - Branco Dallas com rejunte apropriado - ( recortar piso, regularizar, impermeabilizar)Dimensões:  4 x 1,65 m x 0,25m espessura 2 cm; </t>
  </si>
  <si>
    <t>Execução de forro modular removível referência "Knauf AMF" 625 mm x 625mm, Linha Thermoclean S. E= 15mm, Branco Puro Ral 9010 com perfil SK acabamento Lateral em forro monolítico de chapa de gesso acortonado com pintura acrilica acetinada cor branco sobre massa acrilica cor extra white,</t>
  </si>
  <si>
    <t>04.01</t>
  </si>
  <si>
    <t>04.02</t>
  </si>
  <si>
    <t>02.06</t>
  </si>
  <si>
    <t>Serviços de apoio civil para instalação de duas portas de madeira - colocação de batente de 15 cm no dry wall</t>
  </si>
  <si>
    <t>unidade</t>
  </si>
  <si>
    <t>Execução de tabica metalica - 2 x 2 cm  entrono das salas e hall de entrada</t>
  </si>
  <si>
    <t>Alvenaria de Vedação  - Drywall</t>
  </si>
  <si>
    <t>04.03.02</t>
  </si>
  <si>
    <t>04.03.01</t>
  </si>
  <si>
    <t>04.04</t>
  </si>
  <si>
    <t>PA4a Dimensões: 1,65 x 2,15 m - Composição: 1 porta dupla de abrir .Batente de Aluminio com Pintura Eletrostática na cor Branca; Folha das portas composta pir estrutura em tubo de aluminio retangular largura de 100mm, tratavdos interiormente, com venezianas em aluminio - tipo cadeirinha - para ventilação permanente. Com fechadura e travas superiores e inferiores. Conforme desenho esquemático anexo - Nota: Dimensôes deverão ser tiradas no local</t>
  </si>
  <si>
    <t>SOLEIRAS DE GRANITO</t>
  </si>
  <si>
    <t>Paredes Internas</t>
  </si>
  <si>
    <t>Paredes Externas</t>
  </si>
  <si>
    <t>TEXTURA CLASSIC RÚSTICA SOBRE FIBRA FLEX, COR GELO.</t>
  </si>
  <si>
    <t>Massa Acrílica ( quando Necessário)</t>
  </si>
  <si>
    <t xml:space="preserve">Laje de concreto : Massa Látex PVA </t>
  </si>
  <si>
    <t>laje de concreto: Pintura Látex PVA - Cor Branco</t>
  </si>
  <si>
    <t xml:space="preserve">laje de concreto: CONCRETO APARENTE LIXADO, COM PINTURA EM VERNIZ FOSCO DE EMULSÃO ACRÍLICA INCOLOR </t>
  </si>
  <si>
    <t>Pintura em esmalte Sintetico na cor existente  dos batentes quando for o caso  -</t>
  </si>
  <si>
    <t>Gradil com corrimão duplo</t>
  </si>
  <si>
    <t>Preparação com zrcão em estrutura metalica - batentes  quando for o caso  -</t>
  </si>
  <si>
    <t>m2</t>
  </si>
  <si>
    <t xml:space="preserve">Gradil Externo -  Conforme Gradil existente com corrimão duplo comprimento 17,10m -   conforme projeto h= 1,10m comp. </t>
  </si>
  <si>
    <t>Pintura em esmalte Sintetico na cor existente  dos portas quando for o caso  -</t>
  </si>
  <si>
    <t xml:space="preserve">Luminária C-2344 Embutir 4x14W 4000K 220V ( Cód. 82233) referencia GE e Projeto( sala de documentação 1 - 10 unidades, S. Documentação 2 - 10 unidades)
</t>
  </si>
  <si>
    <t>Luminária C-2359 - Embutir 2x28W 4000K 100-240V ( Cód. 82167)  - Referencia GE e Projeto - ( hall das salas de documentação - 5 unidades)</t>
  </si>
  <si>
    <t>Luminária C-2359 - Sobrepor 2x28W 4000K 100-240V  ( Cód. 82171) Referencia GE e Projeto ( Sala de racks 2 unidades)</t>
  </si>
  <si>
    <t>Readequaçao  de Instalações Eletricas - infraestrutura com  alimentação de quadro existente e distribuição para a iluminação e tomadas e para ar condicionado</t>
  </si>
  <si>
    <t>readequação de Instalações de dados e vozes conforme projeto</t>
  </si>
  <si>
    <t>Projeto de execução de Instalações Ar Condicionado - do sistema de ar condicionado independente do existente : ambientes a serem contemplados: salad de documentação 1 e 2( nível 787) e sala de rack  ( nível 787)</t>
  </si>
  <si>
    <t xml:space="preserve">Execução de Instalações Ar Condicionado - do sistema de ar condicionado independente do existente : ambientes a serem contemplados: salad de documentação 1 e 2( nível 787) e sala de rack  ( nível 787)
</t>
  </si>
  <si>
    <t>Execução de corte para instalação de ar condicinado  conforme projeto a ser executado desenho apresentado ilustrativo ( deverá estar incluso os arremates posteriores a instalação)</t>
  </si>
  <si>
    <t>03.03</t>
  </si>
  <si>
    <t>02.02.01</t>
  </si>
  <si>
    <t>02.02.02</t>
  </si>
  <si>
    <t xml:space="preserve">Demolição de paredes- abertura de vão para colocação de  esquadria com 6,22 x 1,20 , incluso retirada de materiais e caçambas </t>
  </si>
  <si>
    <t>02.07</t>
  </si>
  <si>
    <t xml:space="preserve">Serviços de apoio civil para instalação de duas portas de aluminio -  1 colocação  no dry wall e outra na alvenaria </t>
  </si>
  <si>
    <t>Alvenaria de vedação em placa de gesso acartonado tipo drywall RU/RU W111 90/400 - largura  15 cm  com isolamento termo acústico com lã de vidro e=50mm, fixada sobre estrutura metálica no piso, altura 2,60m ( pe direito ( até laje maciça): 3,5m aproximadamente)( Nota: no local existem várias interferências de canaletas de distribuição de cabeamento de instalções elétricas e de dados e vozes,  podendo diminuir a localização do forro a ser executada)</t>
  </si>
  <si>
    <t>Abertura de vão de portas com colocação de batente metálico - porta de madeira ( vão :  1,05m  x 2,15m = 2 unidades )e portas de aluminio (vão: 1,65m x  2,15m = 1 unidade)e 1 porta corta fogo 2 folhas vão 1,65m x 2,15m = 1 unidade)</t>
  </si>
  <si>
    <t>Abertura de vão de janela com colocação de contramarco de alumínio - janelas  fixa (3 ) e maximar(2)  ( vão : 6,22 x 1,20m = 1 unidade  )e portas de aluminio (vão: 1,65m= 1 unidade)</t>
  </si>
  <si>
    <t>Colocação piso podotatil 25 x 25 cm - cor amarela  - alerta e direcional (direcional: +2,75+5,50+2,00+,5+,5+1,5+5,50 = 18,25m ; alerta :+2,00+1,00+2,00+1,5+1,5+1,5+1,00+2,00= 12,50m)- padrão existente porcelanato Eliane Linha ARQTEC</t>
  </si>
  <si>
    <t>Projeto de execução de esquadrias referência padrão existente -  administração do centro de treinamento paraolimpico</t>
  </si>
  <si>
    <t>Reforma do piso existente - sala do rack - regularização e pintura do piso com resina époxi transparente - referência concreto aparente</t>
  </si>
  <si>
    <t>Regularização Para Piso Vinilico ( referência área administrativa)</t>
  </si>
  <si>
    <t>Laje de concreto :Selador para aplicação de verniz fosco</t>
  </si>
  <si>
    <t>Preparação com primer em estrutura metalica - batentes  quando for o caso  -</t>
  </si>
  <si>
    <t>Pintura em esmalte Sintetico na cor existente  dos gradis  das escadas  quando for o caso  -</t>
  </si>
  <si>
    <t>Serviços Iniciais ( Geral para todos as reformas)</t>
  </si>
  <si>
    <t>2 -LOCAL 1 - DEPÓSITO 4128 (ALTERAÇÃO LAY OUT SALA DE DOCUMENTAÇÃO 1 E 2 E SALAS DE RACKS</t>
  </si>
  <si>
    <t>02 .01</t>
  </si>
  <si>
    <t>02.01.01</t>
  </si>
  <si>
    <t>02.01.02</t>
  </si>
  <si>
    <t>02.01.03</t>
  </si>
  <si>
    <t>02.01.04</t>
  </si>
  <si>
    <t>02.01.05</t>
  </si>
  <si>
    <t>02.01.06</t>
  </si>
  <si>
    <t>02.01.07</t>
  </si>
  <si>
    <t>02.01.08</t>
  </si>
  <si>
    <t>02.02</t>
  </si>
  <si>
    <t>02.02.03</t>
  </si>
  <si>
    <t>02.03.01</t>
  </si>
  <si>
    <t>02.03.02</t>
  </si>
  <si>
    <t>02.03.03</t>
  </si>
  <si>
    <t>02.03.04</t>
  </si>
  <si>
    <t>02.03.05</t>
  </si>
  <si>
    <t>02.04.01</t>
  </si>
  <si>
    <t>02.04.02</t>
  </si>
  <si>
    <t>02.04.03</t>
  </si>
  <si>
    <t>2.04.04</t>
  </si>
  <si>
    <t>02.05.01</t>
  </si>
  <si>
    <t>02.05.02</t>
  </si>
  <si>
    <t>02.05.03</t>
  </si>
  <si>
    <t>02.06.01</t>
  </si>
  <si>
    <t>02.06.02</t>
  </si>
  <si>
    <t>02.07.01</t>
  </si>
  <si>
    <t>02.07.01.01</t>
  </si>
  <si>
    <t>02.07.01.02</t>
  </si>
  <si>
    <t>02.07.01.03</t>
  </si>
  <si>
    <t>02.07.02</t>
  </si>
  <si>
    <t>02.07.02.01</t>
  </si>
  <si>
    <t>02.07.02.02</t>
  </si>
  <si>
    <t>02.07.02.03</t>
  </si>
  <si>
    <t>02.07.03</t>
  </si>
  <si>
    <t>02.07.03.01</t>
  </si>
  <si>
    <t>02.07.03.02</t>
  </si>
  <si>
    <t>02.07.03.03</t>
  </si>
  <si>
    <t>02.07.03.04</t>
  </si>
  <si>
    <t>02.07.03.05</t>
  </si>
  <si>
    <t>02.07.03.06</t>
  </si>
  <si>
    <t>02.07.04</t>
  </si>
  <si>
    <t>02.07.04.01</t>
  </si>
  <si>
    <t>02.07.04.02</t>
  </si>
  <si>
    <t>02.07.04.03</t>
  </si>
  <si>
    <t>02.07.05</t>
  </si>
  <si>
    <t>02.07.05.01</t>
  </si>
  <si>
    <t>02.07.05.02</t>
  </si>
  <si>
    <t>02.08</t>
  </si>
  <si>
    <t>02.08.01</t>
  </si>
  <si>
    <t>02.09</t>
  </si>
  <si>
    <t>02.09.01</t>
  </si>
  <si>
    <t>02.09.02</t>
  </si>
  <si>
    <t>02.09.03</t>
  </si>
  <si>
    <t>02.10</t>
  </si>
  <si>
    <t>02.10.01</t>
  </si>
  <si>
    <t>02.10.02</t>
  </si>
  <si>
    <t>02.11</t>
  </si>
  <si>
    <t>02.11.01</t>
  </si>
  <si>
    <t>02.11.02</t>
  </si>
  <si>
    <t>02.12</t>
  </si>
  <si>
    <t>02.13</t>
  </si>
  <si>
    <t>04.03</t>
  </si>
  <si>
    <t>03.01.01</t>
  </si>
  <si>
    <t>03.01.02</t>
  </si>
  <si>
    <t>03.01.03</t>
  </si>
  <si>
    <t>03.01.04</t>
  </si>
  <si>
    <t>03.01.05</t>
  </si>
  <si>
    <t>03.01.06</t>
  </si>
  <si>
    <t>03.02.01</t>
  </si>
  <si>
    <t>03.03.01</t>
  </si>
  <si>
    <t>03.03.02</t>
  </si>
  <si>
    <t>03.03.03</t>
  </si>
  <si>
    <t>03.04</t>
  </si>
  <si>
    <t>03.04.01</t>
  </si>
  <si>
    <t>03.04.02</t>
  </si>
  <si>
    <t>03.04.03</t>
  </si>
  <si>
    <t>03.05</t>
  </si>
  <si>
    <t>03.05.01</t>
  </si>
  <si>
    <t>03.06</t>
  </si>
  <si>
    <t>03.06.01</t>
  </si>
  <si>
    <t>03.06.01.01</t>
  </si>
  <si>
    <t>03.06.01.02</t>
  </si>
  <si>
    <t>03.06.01.03</t>
  </si>
  <si>
    <t>03.07</t>
  </si>
  <si>
    <t>03.07.01</t>
  </si>
  <si>
    <t>03.08</t>
  </si>
  <si>
    <t>03.09</t>
  </si>
  <si>
    <t>03.10</t>
  </si>
  <si>
    <t>Execução de proteção  do piso existente - quadra de bocha</t>
  </si>
  <si>
    <t xml:space="preserve">Serviços de apoio civil para instalação das divisórias junto ao teto ( forro metalico , ar condicionado tubulações - caso necessário recompor junto as paredes novas) </t>
  </si>
  <si>
    <t>Serviços de apoio civil para instalação de sistema de incêndio - hidrantes ( os hidrantes deverão ser relocados)</t>
  </si>
  <si>
    <t xml:space="preserve">Serviços de apoio civil para instalação de duas portas de aluminio  2,19 x 2,15- colocação  no dry wall </t>
  </si>
  <si>
    <t xml:space="preserve">Serviços de apoio civil para instalação de caixilho fixo de aluminio - colocação  no dry wall </t>
  </si>
  <si>
    <t>Alvenaria de vedação em placa de gesso acartonado tipo drywall RU/RU W111 90/400 - largura  15 cm  com isolamento termo acústico com lã de vidro e=50mm, fixada sobre estrutura metálica no piso, altura 5,00m ( pe direito (mais aprox. 2,00 até laje maciça): 7,00m aproximadamente)( Nota: no local existem várias interferências de forro metalico, sistema de alarme de incêndio, dutos de ar condicionado - todos deverão ser remanejados caso necessáro)</t>
  </si>
  <si>
    <t>Abertura de vão de portas com colocação arremate de acabamento: portas de aluminio (vão: 2,19m x  2,15m = 2 unidade)</t>
  </si>
  <si>
    <t>Abertura de vão de portas com colocação arremate de acabamento:  6 caixilhos de alumínio ( vão: 3,75m x 1,20m = 6 unidades)</t>
  </si>
  <si>
    <t>Recomposição de forro na extensão da parede divisória - comprimento 18,26m de cada lado</t>
  </si>
  <si>
    <t>Recomposição de tabica no entorno da parede - ambos os lados</t>
  </si>
  <si>
    <t>Reposicinamento de luminárias ( caso necessáario)</t>
  </si>
  <si>
    <t>Reposicinamento de saidas de ar condicionado ( caso necessário)</t>
  </si>
  <si>
    <t>PA Dimensões: 2,19 x 2,15 m - Composição: 1 porta dupla de correr .Batente de Aluminio com Pintura Eletrostática na cor Branca; Folha das portas composta por estrutura em tubo de aluminio retangular largura de 100mm, travados interiormente. Com vidro laminado 10mm . Com fechadura e travas superiores e inferiores. Conforme desenho esquemático anexo - Nota: Dimensôes deverão ser tiradas no local</t>
  </si>
  <si>
    <t>CS3 Dimensões: 3,75 x 1,20 m - Composição: 3 janelas fixas   .Batente de Alumínio com Pintura Eletrostática na cor Branca; Folha das janelas composta por estrutura em tubo de aluminio retangular largura de 50mm a ser verificado padrão referência. Vidros : Painel em vidro laminado 8mm incolor .  Conforme desenho esquemático anexo - Nota: Dimensôes deverão ser tiradas no local</t>
  </si>
  <si>
    <t xml:space="preserve">Colocação soleira de granito padrão existente - Branco Dallas com rejunte apropriado - ( recortar piso, regularizar, impermeabilizar)Dimensões:  2 x 2,19 m x 0,15m espessura 2 cm; </t>
  </si>
  <si>
    <t>Instalações Eletricas - infraestrutura para acionamento das portas de correr automaticas</t>
  </si>
  <si>
    <t>Readequaçao  de Instalações Eletricas - infraestrutura com  alimentação de portas de correr automaticas com botoeira</t>
  </si>
  <si>
    <t>um</t>
  </si>
  <si>
    <t>Instalações Hidráulicas</t>
  </si>
  <si>
    <t>remanejamento de hidrantes - posicionamento de parede próxima</t>
  </si>
  <si>
    <t>04.01.01</t>
  </si>
  <si>
    <t>04.01.02</t>
  </si>
  <si>
    <t>04.01.03</t>
  </si>
  <si>
    <t>04.02.01</t>
  </si>
  <si>
    <t>04.03.03</t>
  </si>
  <si>
    <t>04.04.01</t>
  </si>
  <si>
    <t>04.05</t>
  </si>
  <si>
    <t>04.06</t>
  </si>
  <si>
    <t>Retirada de esquadria de aluminio existente</t>
  </si>
  <si>
    <t>Demolição de faixa de alvenaria no vão da esquadria readequando ao novo caixilho,  parte superior e inferior, peitoril h= 75 cm;  ( incluos retirada de material de demolição e caçambas)</t>
  </si>
  <si>
    <t>requadração do vão e colocação de peitoril em granito Branco Dallas conforme o padrão existente ( comprimento 5,45m - largura verificar no local)</t>
  </si>
  <si>
    <t xml:space="preserve">Esquadria  </t>
  </si>
  <si>
    <t>Paredes Internas ( Locais: Sala Foto Finish)</t>
  </si>
  <si>
    <t>Paredes Externas ( Locais: Sala Foto finish)</t>
  </si>
  <si>
    <t>Forro ( Locais: Sala Foto Finish)</t>
  </si>
  <si>
    <t>Forro laje de concreto aparente  : Massa Látex PVA (caso esteja pintado - checar) ou base para verniz concreto aparente</t>
  </si>
  <si>
    <t xml:space="preserve">Forro laje de concreto aparente : Pintura Látex PVA - Cor Branco ( caso esteja pintudo- checar) ou verniz para concreto </t>
  </si>
  <si>
    <t>Instalação Elétrica ( Locais: Sala Foto Finish)</t>
  </si>
  <si>
    <t xml:space="preserve">Instalação de infraestrutura em tubo galvanizado 10mm  sob a laje de forro do vestiário e depósito para inteligação das cameras de foto finish comprimento da tubulação  plano da laje inclinado atravessa teto do vestiário - deverá ser checado no local - desenho esquematico  de encaminhamento da infraestrutura </t>
  </si>
  <si>
    <t>TOTAL GERAL</t>
  </si>
  <si>
    <t>03.02.02</t>
  </si>
  <si>
    <t>03.02.03</t>
  </si>
  <si>
    <t>03.03.04</t>
  </si>
  <si>
    <t>.03.08.01</t>
  </si>
  <si>
    <t>04.03.01.01</t>
  </si>
  <si>
    <t>0.03.01.02</t>
  </si>
  <si>
    <t>04.03.01.03</t>
  </si>
  <si>
    <t>04.03.02.01</t>
  </si>
  <si>
    <t>04.03.02.02</t>
  </si>
  <si>
    <t>04.03.02.03</t>
  </si>
  <si>
    <t>04.03.03.01</t>
  </si>
  <si>
    <t>04.03.03.02</t>
  </si>
  <si>
    <t xml:space="preserve">Nota: O levantamento deverá ser confirmado pela empresa  e quaisquer serviços que não estiverem citados deverão ser incluídos. </t>
  </si>
  <si>
    <t>CS3 Dimensões: 6,22 x 1,20 m - Composição: 3 janelas fixas e 2 maxim ar  .Batente de Alumínio com Pintura Eletrostática na cor Branca; Folha das janelas composta por estrutura em tubo de aluminio retangular largura de 50mm a ser verificado padrão referência. Vidros : Painel em vidro laminado 8mm de controle solar (VIDRO ECO LITE INCOLOR 4mm + PVB INCOLOR + VIDRO INCOLOR 4mm) - TRANSMISSÃO DE LUZ 53 TL, COEFICIENTE DE SOMBREAMENTO 0,62 CS E FATOR UV 5,6 W/M2K). Conforme desenho esquemático anexo - Nota: Dimensôes deverão ser tiradas no local</t>
  </si>
  <si>
    <t>Recolocação de de esquadria com aumento de altura seguindo o padrão da esquadria existente, com 5 folhas sendo 1 delas de correr pelo lado interno ( Locais: Sala Foto Finish) Dimensões : 5,45m x 1,54m - vidros lamindados 10mm fixos conforme padrão existente - projeto anexo</t>
  </si>
  <si>
    <t xml:space="preserve">DATA: </t>
  </si>
  <si>
    <t xml:space="preserve"> 3) SALA FOTO FINISH</t>
  </si>
  <si>
    <t xml:space="preserve"> 2) QUADRA BOCHA</t>
  </si>
  <si>
    <t xml:space="preserve">REFORMAS CIVIS :                                                                                                                           </t>
  </si>
  <si>
    <t xml:space="preserve"> 1) SALA DOCUMENTAÇÃO       </t>
  </si>
  <si>
    <t xml:space="preserve">3 -LOCAL 2 : QUADRA DE BOCHA N779
</t>
  </si>
  <si>
    <t>SUB-TOTAL  DO ITEM 02 - QUADRA DE BOCHA</t>
  </si>
  <si>
    <t>SUB-TOTAL DOS OMISSOS E DIVERGÊNCIAS DO ITEM 02 - QUADRA BOCHA</t>
  </si>
  <si>
    <t xml:space="preserve">4- LOCAL 3 : SALA DE FOTO FINISH N 797
</t>
  </si>
  <si>
    <t>SUB-TOTAL  ITEM 03 - SALA FOTO FINISH</t>
  </si>
  <si>
    <t>TOTAL DO ITEM 03 - SALA DO FOTO FINISH</t>
  </si>
  <si>
    <t>SUB-TOTAL GERAL ITEM 1 LOCAL  S. DOCUMENTAÇÃO</t>
  </si>
  <si>
    <t>TOTAL DO ITEM 01 - SALA DE DOCUMENTAÇÃO</t>
  </si>
  <si>
    <t>TOTAL DO ITEM 02 - QUADRA BOCHA</t>
  </si>
  <si>
    <t>SUB-TOTAL DOS OMISSOS E DIVERGÊNCIAS DO ITEM 03 - SALA FOTO FINISH</t>
  </si>
  <si>
    <t>SUB-TOTAL DOS OMISSOS E DIVERGÊNCIAS DO ITEM 01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</si>
</sst>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General_)"/>
    <numFmt numFmtId="174" formatCode="0.0%"/>
    <numFmt numFmtId="175" formatCode="_(&quot;R$ &quot;* #,##0.0_);_(&quot;R$ &quot;* \(#,##0.0\);_(&quot;R$ &quot;* &quot;-&quot;??_);_(@_)"/>
    <numFmt numFmtId="176" formatCode="_(&quot;R$ &quot;* #,##0.000_);_(&quot;R$ &quot;* \(#,##0.000\);_(&quot;R$ &quot;* &quot;-&quot;??_);_(@_)"/>
    <numFmt numFmtId="177" formatCode="_(&quot;R$ &quot;* #,##0.0000_);_(&quot;R$ &quot;* \(#,##0.0000\);_(&quot;R$ &quot;* &quot;-&quot;??_);_(@_)"/>
    <numFmt numFmtId="178" formatCode="_(&quot;R$ &quot;* #,##0.00000_);_(&quot;R$ &quot;* \(#,##0.00000\);_(&quot;R$ 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dashed">
        <color indexed="22"/>
      </top>
      <bottom style="medium"/>
    </border>
    <border>
      <left/>
      <right style="medium"/>
      <top style="dashed">
        <color indexed="22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0" borderId="5" applyNumberFormat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top" wrapText="1"/>
    </xf>
    <xf numFmtId="4" fontId="2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vertical="top" wrapText="1"/>
    </xf>
    <xf numFmtId="4" fontId="5" fillId="4" borderId="19" xfId="0" applyNumberFormat="1" applyFont="1" applyFill="1" applyBorder="1" applyAlignment="1">
      <alignment horizontal="center" vertical="center"/>
    </xf>
    <xf numFmtId="4" fontId="5" fillId="4" borderId="20" xfId="46" applyNumberFormat="1" applyFont="1" applyFill="1" applyBorder="1" applyAlignment="1">
      <alignment horizontal="center" vertical="center"/>
    </xf>
    <xf numFmtId="4" fontId="5" fillId="4" borderId="21" xfId="46" applyNumberFormat="1" applyFont="1" applyFill="1" applyBorder="1" applyAlignment="1">
      <alignment horizontal="center" vertical="center" wrapText="1"/>
    </xf>
    <xf numFmtId="4" fontId="5" fillId="4" borderId="19" xfId="46" applyNumberFormat="1" applyFont="1" applyFill="1" applyBorder="1" applyAlignment="1">
      <alignment horizontal="center" vertical="center" wrapText="1"/>
    </xf>
    <xf numFmtId="4" fontId="5" fillId="4" borderId="22" xfId="46" applyNumberFormat="1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horizontal="center" vertical="center" wrapText="1"/>
    </xf>
    <xf numFmtId="4" fontId="5" fillId="32" borderId="24" xfId="0" applyNumberFormat="1" applyFont="1" applyFill="1" applyBorder="1" applyAlignment="1">
      <alignment vertical="top" wrapText="1"/>
    </xf>
    <xf numFmtId="4" fontId="5" fillId="32" borderId="24" xfId="0" applyNumberFormat="1" applyFont="1" applyFill="1" applyBorder="1" applyAlignment="1">
      <alignment horizontal="center" vertical="center"/>
    </xf>
    <xf numFmtId="4" fontId="5" fillId="32" borderId="25" xfId="0" applyNumberFormat="1" applyFont="1" applyFill="1" applyBorder="1" applyAlignment="1">
      <alignment horizontal="center" vertical="center"/>
    </xf>
    <xf numFmtId="4" fontId="5" fillId="32" borderId="23" xfId="46" applyNumberFormat="1" applyFont="1" applyFill="1" applyBorder="1" applyAlignment="1">
      <alignment vertical="center"/>
    </xf>
    <xf numFmtId="4" fontId="5" fillId="32" borderId="24" xfId="46" applyNumberFormat="1" applyFont="1" applyFill="1" applyBorder="1" applyAlignment="1">
      <alignment vertical="center"/>
    </xf>
    <xf numFmtId="4" fontId="5" fillId="32" borderId="25" xfId="46" applyNumberFormat="1" applyFont="1" applyFill="1" applyBorder="1" applyAlignment="1">
      <alignment vertical="center"/>
    </xf>
    <xf numFmtId="4" fontId="5" fillId="32" borderId="26" xfId="0" applyNumberFormat="1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vertical="top" wrapText="1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2" fillId="0" borderId="27" xfId="46" applyNumberFormat="1" applyFont="1" applyFill="1" applyBorder="1" applyAlignment="1">
      <alignment vertical="center"/>
    </xf>
    <xf numFmtId="4" fontId="2" fillId="0" borderId="28" xfId="46" applyNumberFormat="1" applyFont="1" applyFill="1" applyBorder="1" applyAlignment="1">
      <alignment horizontal="right" vertical="center"/>
    </xf>
    <xf numFmtId="4" fontId="2" fillId="0" borderId="29" xfId="46" applyNumberFormat="1" applyFont="1" applyFill="1" applyBorder="1" applyAlignment="1">
      <alignment vertical="center"/>
    </xf>
    <xf numFmtId="4" fontId="2" fillId="0" borderId="28" xfId="46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9" fontId="2" fillId="33" borderId="30" xfId="0" applyNumberFormat="1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vertical="top" wrapText="1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0" xfId="46" applyNumberFormat="1" applyFont="1" applyFill="1" applyBorder="1" applyAlignment="1">
      <alignment vertical="center"/>
    </xf>
    <xf numFmtId="4" fontId="2" fillId="0" borderId="31" xfId="46" applyNumberFormat="1" applyFont="1" applyFill="1" applyBorder="1" applyAlignment="1">
      <alignment horizontal="right" vertical="center"/>
    </xf>
    <xf numFmtId="4" fontId="2" fillId="0" borderId="32" xfId="46" applyNumberFormat="1" applyFont="1" applyFill="1" applyBorder="1" applyAlignment="1">
      <alignment vertical="center"/>
    </xf>
    <xf numFmtId="4" fontId="2" fillId="0" borderId="31" xfId="46" applyNumberFormat="1" applyFont="1" applyFill="1" applyBorder="1" applyAlignment="1">
      <alignment vertical="center"/>
    </xf>
    <xf numFmtId="4" fontId="2" fillId="0" borderId="33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3" xfId="46" applyNumberFormat="1" applyFont="1" applyFill="1" applyBorder="1" applyAlignment="1">
      <alignment vertical="center"/>
    </xf>
    <xf numFmtId="4" fontId="2" fillId="0" borderId="24" xfId="46" applyNumberFormat="1" applyFont="1" applyFill="1" applyBorder="1" applyAlignment="1">
      <alignment horizontal="right" vertical="center"/>
    </xf>
    <xf numFmtId="4" fontId="2" fillId="0" borderId="25" xfId="46" applyNumberFormat="1" applyFont="1" applyFill="1" applyBorder="1" applyAlignment="1">
      <alignment vertical="center"/>
    </xf>
    <xf numFmtId="4" fontId="2" fillId="0" borderId="24" xfId="46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9" fontId="5" fillId="32" borderId="35" xfId="0" applyNumberFormat="1" applyFont="1" applyFill="1" applyBorder="1" applyAlignment="1">
      <alignment horizontal="center" vertical="center" wrapText="1"/>
    </xf>
    <xf numFmtId="4" fontId="5" fillId="32" borderId="36" xfId="0" applyNumberFormat="1" applyFont="1" applyFill="1" applyBorder="1" applyAlignment="1">
      <alignment vertical="top" wrapText="1"/>
    </xf>
    <xf numFmtId="4" fontId="5" fillId="32" borderId="36" xfId="0" applyNumberFormat="1" applyFont="1" applyFill="1" applyBorder="1" applyAlignment="1">
      <alignment vertical="center" wrapText="1"/>
    </xf>
    <xf numFmtId="4" fontId="5" fillId="32" borderId="37" xfId="0" applyNumberFormat="1" applyFont="1" applyFill="1" applyBorder="1" applyAlignment="1">
      <alignment horizontal="center" vertical="center" wrapText="1"/>
    </xf>
    <xf numFmtId="4" fontId="5" fillId="32" borderId="35" xfId="46" applyNumberFormat="1" applyFont="1" applyFill="1" applyBorder="1" applyAlignment="1">
      <alignment vertical="center"/>
    </xf>
    <xf numFmtId="4" fontId="5" fillId="32" borderId="36" xfId="46" applyNumberFormat="1" applyFont="1" applyFill="1" applyBorder="1" applyAlignment="1">
      <alignment vertical="center"/>
    </xf>
    <xf numFmtId="4" fontId="5" fillId="32" borderId="37" xfId="46" applyNumberFormat="1" applyFont="1" applyFill="1" applyBorder="1" applyAlignment="1">
      <alignment vertical="center"/>
    </xf>
    <xf numFmtId="4" fontId="5" fillId="32" borderId="38" xfId="0" applyNumberFormat="1" applyFont="1" applyFill="1" applyBorder="1" applyAlignment="1">
      <alignment vertical="center"/>
    </xf>
    <xf numFmtId="49" fontId="5" fillId="33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vertical="top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8" xfId="0" applyNumberFormat="1" applyFont="1" applyFill="1" applyBorder="1" applyAlignment="1">
      <alignment vertical="top" wrapText="1"/>
    </xf>
    <xf numFmtId="4" fontId="2" fillId="34" borderId="28" xfId="0" applyNumberFormat="1" applyFont="1" applyFill="1" applyBorder="1" applyAlignment="1">
      <alignment horizontal="center" vertical="center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27" xfId="46" applyNumberFormat="1" applyFont="1" applyFill="1" applyBorder="1" applyAlignment="1">
      <alignment vertical="center"/>
    </xf>
    <xf numFmtId="4" fontId="2" fillId="34" borderId="28" xfId="46" applyNumberFormat="1" applyFont="1" applyFill="1" applyBorder="1" applyAlignment="1">
      <alignment vertical="center"/>
    </xf>
    <xf numFmtId="4" fontId="2" fillId="34" borderId="29" xfId="46" applyNumberFormat="1" applyFont="1" applyFill="1" applyBorder="1" applyAlignment="1">
      <alignment vertical="center"/>
    </xf>
    <xf numFmtId="4" fontId="5" fillId="34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27" xfId="0" applyNumberFormat="1" applyFont="1" applyFill="1" applyBorder="1" applyAlignment="1">
      <alignment horizontal="center" vertical="center" wrapText="1"/>
    </xf>
    <xf numFmtId="4" fontId="2" fillId="0" borderId="39" xfId="46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vertical="top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27" xfId="46" applyNumberFormat="1" applyFont="1" applyFill="1" applyBorder="1" applyAlignment="1">
      <alignment vertical="center"/>
    </xf>
    <xf numFmtId="4" fontId="5" fillId="0" borderId="28" xfId="46" applyNumberFormat="1" applyFont="1" applyFill="1" applyBorder="1" applyAlignment="1">
      <alignment horizontal="right" vertical="center"/>
    </xf>
    <xf numFmtId="4" fontId="5" fillId="0" borderId="29" xfId="46" applyNumberFormat="1" applyFont="1" applyFill="1" applyBorder="1" applyAlignment="1">
      <alignment vertical="center"/>
    </xf>
    <xf numFmtId="4" fontId="5" fillId="0" borderId="28" xfId="46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vertical="center"/>
    </xf>
    <xf numFmtId="49" fontId="5" fillId="32" borderId="27" xfId="0" applyNumberFormat="1" applyFont="1" applyFill="1" applyBorder="1" applyAlignment="1">
      <alignment horizontal="center" vertical="center" wrapText="1"/>
    </xf>
    <xf numFmtId="4" fontId="5" fillId="32" borderId="28" xfId="0" applyNumberFormat="1" applyFont="1" applyFill="1" applyBorder="1" applyAlignment="1">
      <alignment vertical="top" wrapText="1"/>
    </xf>
    <xf numFmtId="4" fontId="2" fillId="32" borderId="28" xfId="0" applyNumberFormat="1" applyFont="1" applyFill="1" applyBorder="1" applyAlignment="1">
      <alignment horizontal="center" vertical="center"/>
    </xf>
    <xf numFmtId="4" fontId="2" fillId="32" borderId="29" xfId="0" applyNumberFormat="1" applyFont="1" applyFill="1" applyBorder="1" applyAlignment="1">
      <alignment horizontal="center" vertical="center"/>
    </xf>
    <xf numFmtId="4" fontId="2" fillId="32" borderId="27" xfId="46" applyNumberFormat="1" applyFont="1" applyFill="1" applyBorder="1" applyAlignment="1">
      <alignment vertical="center"/>
    </xf>
    <xf numFmtId="4" fontId="2" fillId="32" borderId="28" xfId="46" applyNumberFormat="1" applyFont="1" applyFill="1" applyBorder="1" applyAlignment="1">
      <alignment vertical="center"/>
    </xf>
    <xf numFmtId="4" fontId="2" fillId="32" borderId="29" xfId="46" applyNumberFormat="1" applyFont="1" applyFill="1" applyBorder="1" applyAlignment="1">
      <alignment vertical="center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vertical="top" wrapText="1"/>
    </xf>
    <xf numFmtId="4" fontId="2" fillId="0" borderId="40" xfId="0" applyNumberFormat="1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5" fillId="4" borderId="41" xfId="0" applyNumberFormat="1" applyFont="1" applyFill="1" applyBorder="1" applyAlignment="1">
      <alignment horizontal="center" vertical="center" wrapText="1"/>
    </xf>
    <xf numFmtId="4" fontId="5" fillId="4" borderId="42" xfId="0" applyNumberFormat="1" applyFont="1" applyFill="1" applyBorder="1" applyAlignment="1">
      <alignment vertical="top" wrapText="1"/>
    </xf>
    <xf numFmtId="4" fontId="5" fillId="4" borderId="42" xfId="0" applyNumberFormat="1" applyFont="1" applyFill="1" applyBorder="1" applyAlignment="1">
      <alignment horizontal="center" vertical="center"/>
    </xf>
    <xf numFmtId="4" fontId="5" fillId="4" borderId="43" xfId="46" applyNumberFormat="1" applyFont="1" applyFill="1" applyBorder="1" applyAlignment="1">
      <alignment horizontal="center" vertical="center"/>
    </xf>
    <xf numFmtId="4" fontId="5" fillId="4" borderId="41" xfId="46" applyNumberFormat="1" applyFont="1" applyFill="1" applyBorder="1" applyAlignment="1">
      <alignment horizontal="center" vertical="center" wrapText="1"/>
    </xf>
    <xf numFmtId="4" fontId="5" fillId="4" borderId="42" xfId="46" applyNumberFormat="1" applyFont="1" applyFill="1" applyBorder="1" applyAlignment="1">
      <alignment horizontal="center" vertical="center" wrapText="1"/>
    </xf>
    <xf numFmtId="4" fontId="5" fillId="4" borderId="43" xfId="46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" fontId="5" fillId="33" borderId="24" xfId="0" applyNumberFormat="1" applyFont="1" applyFill="1" applyBorder="1" applyAlignment="1">
      <alignment vertical="top" wrapText="1"/>
    </xf>
    <xf numFmtId="4" fontId="2" fillId="33" borderId="24" xfId="0" applyNumberFormat="1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4" fontId="5" fillId="33" borderId="23" xfId="46" applyNumberFormat="1" applyFont="1" applyFill="1" applyBorder="1" applyAlignment="1">
      <alignment vertical="center"/>
    </xf>
    <xf numFmtId="4" fontId="5" fillId="33" borderId="24" xfId="46" applyNumberFormat="1" applyFont="1" applyFill="1" applyBorder="1" applyAlignment="1">
      <alignment vertical="center"/>
    </xf>
    <xf numFmtId="4" fontId="5" fillId="33" borderId="25" xfId="46" applyNumberFormat="1" applyFont="1" applyFill="1" applyBorder="1" applyAlignment="1">
      <alignment vertical="center"/>
    </xf>
    <xf numFmtId="4" fontId="5" fillId="33" borderId="34" xfId="0" applyNumberFormat="1" applyFont="1" applyFill="1" applyBorder="1" applyAlignment="1">
      <alignment vertical="center"/>
    </xf>
    <xf numFmtId="4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vertical="top" wrapText="1"/>
    </xf>
    <xf numFmtId="4" fontId="2" fillId="33" borderId="36" xfId="0" applyNumberFormat="1" applyFont="1" applyFill="1" applyBorder="1" applyAlignment="1">
      <alignment vertical="center"/>
    </xf>
    <xf numFmtId="4" fontId="2" fillId="33" borderId="37" xfId="0" applyNumberFormat="1" applyFont="1" applyFill="1" applyBorder="1" applyAlignment="1">
      <alignment vertical="center"/>
    </xf>
    <xf numFmtId="4" fontId="5" fillId="33" borderId="35" xfId="46" applyNumberFormat="1" applyFont="1" applyFill="1" applyBorder="1" applyAlignment="1">
      <alignment vertical="center"/>
    </xf>
    <xf numFmtId="4" fontId="5" fillId="33" borderId="36" xfId="46" applyNumberFormat="1" applyFont="1" applyFill="1" applyBorder="1" applyAlignment="1">
      <alignment vertical="center"/>
    </xf>
    <xf numFmtId="4" fontId="5" fillId="33" borderId="37" xfId="46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" fontId="2" fillId="33" borderId="29" xfId="46" applyNumberFormat="1" applyFont="1" applyFill="1" applyBorder="1" applyAlignment="1">
      <alignment vertical="center"/>
    </xf>
    <xf numFmtId="4" fontId="2" fillId="33" borderId="27" xfId="46" applyNumberFormat="1" applyFont="1" applyFill="1" applyBorder="1" applyAlignment="1">
      <alignment vertical="center"/>
    </xf>
    <xf numFmtId="4" fontId="2" fillId="33" borderId="28" xfId="46" applyNumberFormat="1" applyFont="1" applyFill="1" applyBorder="1" applyAlignment="1">
      <alignment vertical="center"/>
    </xf>
    <xf numFmtId="4" fontId="2" fillId="33" borderId="26" xfId="0" applyNumberFormat="1" applyFont="1" applyFill="1" applyBorder="1" applyAlignment="1">
      <alignment vertical="center"/>
    </xf>
    <xf numFmtId="4" fontId="5" fillId="33" borderId="29" xfId="0" applyNumberFormat="1" applyFont="1" applyFill="1" applyBorder="1" applyAlignment="1">
      <alignment vertical="top" wrapText="1"/>
    </xf>
    <xf numFmtId="4" fontId="5" fillId="33" borderId="28" xfId="0" applyNumberFormat="1" applyFont="1" applyFill="1" applyBorder="1" applyAlignment="1">
      <alignment vertical="center" wrapText="1"/>
    </xf>
    <xf numFmtId="4" fontId="5" fillId="33" borderId="29" xfId="0" applyNumberFormat="1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vertical="top" wrapText="1"/>
    </xf>
    <xf numFmtId="4" fontId="2" fillId="33" borderId="28" xfId="0" applyNumberFormat="1" applyFont="1" applyFill="1" applyBorder="1" applyAlignment="1">
      <alignment vertical="center"/>
    </xf>
    <xf numFmtId="4" fontId="2" fillId="33" borderId="29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vertical="top" wrapText="1"/>
    </xf>
    <xf numFmtId="4" fontId="2" fillId="0" borderId="19" xfId="0" applyNumberFormat="1" applyFont="1" applyFill="1" applyBorder="1" applyAlignment="1">
      <alignment vertical="center"/>
    </xf>
    <xf numFmtId="4" fontId="2" fillId="0" borderId="45" xfId="0" applyNumberFormat="1" applyFont="1" applyFill="1" applyBorder="1" applyAlignment="1">
      <alignment vertical="center"/>
    </xf>
    <xf numFmtId="4" fontId="2" fillId="0" borderId="44" xfId="46" applyNumberFormat="1" applyFont="1" applyFill="1" applyBorder="1" applyAlignment="1">
      <alignment vertical="center"/>
    </xf>
    <xf numFmtId="4" fontId="2" fillId="0" borderId="19" xfId="46" applyNumberFormat="1" applyFont="1" applyFill="1" applyBorder="1" applyAlignment="1">
      <alignment vertical="center"/>
    </xf>
    <xf numFmtId="4" fontId="2" fillId="33" borderId="45" xfId="46" applyNumberFormat="1" applyFont="1" applyFill="1" applyBorder="1" applyAlignment="1">
      <alignment vertical="center"/>
    </xf>
    <xf numFmtId="4" fontId="2" fillId="33" borderId="44" xfId="46" applyNumberFormat="1" applyFont="1" applyFill="1" applyBorder="1" applyAlignment="1">
      <alignment vertical="center"/>
    </xf>
    <xf numFmtId="4" fontId="2" fillId="33" borderId="19" xfId="46" applyNumberFormat="1" applyFont="1" applyFill="1" applyBorder="1" applyAlignment="1">
      <alignment vertical="center"/>
    </xf>
    <xf numFmtId="4" fontId="2" fillId="33" borderId="46" xfId="0" applyNumberFormat="1" applyFont="1" applyFill="1" applyBorder="1" applyAlignment="1">
      <alignment vertical="center"/>
    </xf>
    <xf numFmtId="4" fontId="5" fillId="32" borderId="28" xfId="0" applyNumberFormat="1" applyFont="1" applyFill="1" applyBorder="1" applyAlignment="1">
      <alignment vertical="center" wrapText="1"/>
    </xf>
    <xf numFmtId="4" fontId="5" fillId="32" borderId="29" xfId="0" applyNumberFormat="1" applyFont="1" applyFill="1" applyBorder="1" applyAlignment="1">
      <alignment horizontal="center" vertical="center" wrapText="1"/>
    </xf>
    <xf numFmtId="4" fontId="5" fillId="32" borderId="27" xfId="46" applyNumberFormat="1" applyFont="1" applyFill="1" applyBorder="1" applyAlignment="1">
      <alignment vertical="center"/>
    </xf>
    <xf numFmtId="4" fontId="5" fillId="32" borderId="28" xfId="46" applyNumberFormat="1" applyFont="1" applyFill="1" applyBorder="1" applyAlignment="1">
      <alignment vertical="center"/>
    </xf>
    <xf numFmtId="4" fontId="5" fillId="32" borderId="29" xfId="46" applyNumberFormat="1" applyFont="1" applyFill="1" applyBorder="1" applyAlignment="1">
      <alignment vertical="center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27" xfId="46" applyNumberFormat="1" applyFont="1" applyBorder="1" applyAlignment="1">
      <alignment vertical="center"/>
    </xf>
    <xf numFmtId="4" fontId="2" fillId="0" borderId="28" xfId="46" applyNumberFormat="1" applyFont="1" applyBorder="1" applyAlignment="1">
      <alignment horizontal="right" vertical="center"/>
    </xf>
    <xf numFmtId="4" fontId="2" fillId="0" borderId="29" xfId="46" applyNumberFormat="1" applyFont="1" applyBorder="1" applyAlignment="1">
      <alignment vertical="center"/>
    </xf>
    <xf numFmtId="4" fontId="2" fillId="0" borderId="28" xfId="46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top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2" fillId="0" borderId="39" xfId="46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top" wrapText="1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2" fillId="0" borderId="44" xfId="46" applyNumberFormat="1" applyFont="1" applyBorder="1" applyAlignment="1">
      <alignment vertical="center"/>
    </xf>
    <xf numFmtId="4" fontId="2" fillId="0" borderId="19" xfId="46" applyNumberFormat="1" applyFont="1" applyBorder="1" applyAlignment="1">
      <alignment vertical="center"/>
    </xf>
    <xf numFmtId="49" fontId="5" fillId="35" borderId="27" xfId="0" applyNumberFormat="1" applyFont="1" applyFill="1" applyBorder="1" applyAlignment="1">
      <alignment horizontal="center" vertical="center" wrapText="1"/>
    </xf>
    <xf numFmtId="4" fontId="5" fillId="35" borderId="28" xfId="0" applyNumberFormat="1" applyFont="1" applyFill="1" applyBorder="1" applyAlignment="1">
      <alignment vertical="top" wrapText="1"/>
    </xf>
    <xf numFmtId="4" fontId="2" fillId="35" borderId="28" xfId="0" applyNumberFormat="1" applyFont="1" applyFill="1" applyBorder="1" applyAlignment="1">
      <alignment horizontal="center" vertical="center"/>
    </xf>
    <xf numFmtId="4" fontId="2" fillId="35" borderId="29" xfId="0" applyNumberFormat="1" applyFont="1" applyFill="1" applyBorder="1" applyAlignment="1">
      <alignment horizontal="center" vertical="center"/>
    </xf>
    <xf numFmtId="4" fontId="2" fillId="35" borderId="27" xfId="46" applyNumberFormat="1" applyFont="1" applyFill="1" applyBorder="1" applyAlignment="1">
      <alignment vertical="center"/>
    </xf>
    <xf numFmtId="4" fontId="2" fillId="35" borderId="28" xfId="46" applyNumberFormat="1" applyFont="1" applyFill="1" applyBorder="1" applyAlignment="1">
      <alignment vertical="center"/>
    </xf>
    <xf numFmtId="4" fontId="2" fillId="35" borderId="29" xfId="46" applyNumberFormat="1" applyFont="1" applyFill="1" applyBorder="1" applyAlignment="1">
      <alignment vertical="center"/>
    </xf>
    <xf numFmtId="4" fontId="2" fillId="35" borderId="26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 wrapText="1"/>
    </xf>
    <xf numFmtId="172" fontId="5" fillId="36" borderId="41" xfId="46" applyNumberFormat="1" applyFont="1" applyFill="1" applyBorder="1" applyAlignment="1">
      <alignment horizontal="center" vertical="center"/>
    </xf>
    <xf numFmtId="172" fontId="5" fillId="36" borderId="47" xfId="46" applyNumberFormat="1" applyFont="1" applyFill="1" applyBorder="1" applyAlignment="1">
      <alignment horizontal="center" vertical="center"/>
    </xf>
    <xf numFmtId="172" fontId="5" fillId="36" borderId="43" xfId="46" applyNumberFormat="1" applyFont="1" applyFill="1" applyBorder="1" applyAlignment="1">
      <alignment horizontal="center" vertical="center"/>
    </xf>
    <xf numFmtId="49" fontId="40" fillId="36" borderId="15" xfId="0" applyNumberFormat="1" applyFont="1" applyFill="1" applyBorder="1" applyAlignment="1">
      <alignment horizontal="left" vertical="top" wrapText="1"/>
    </xf>
    <xf numFmtId="49" fontId="40" fillId="36" borderId="16" xfId="0" applyNumberFormat="1" applyFont="1" applyFill="1" applyBorder="1" applyAlignment="1">
      <alignment horizontal="left" vertical="top" wrapText="1"/>
    </xf>
    <xf numFmtId="49" fontId="40" fillId="36" borderId="17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left" vertical="center" wrapText="1"/>
    </xf>
    <xf numFmtId="172" fontId="5" fillId="33" borderId="10" xfId="46" applyNumberFormat="1" applyFont="1" applyFill="1" applyBorder="1" applyAlignment="1">
      <alignment horizontal="center" vertical="center"/>
    </xf>
    <xf numFmtId="172" fontId="5" fillId="33" borderId="11" xfId="46" applyNumberFormat="1" applyFont="1" applyFill="1" applyBorder="1" applyAlignment="1">
      <alignment horizontal="center" vertical="center"/>
    </xf>
    <xf numFmtId="172" fontId="5" fillId="33" borderId="12" xfId="46" applyNumberFormat="1" applyFont="1" applyFill="1" applyBorder="1" applyAlignment="1">
      <alignment horizontal="center" vertical="center"/>
    </xf>
    <xf numFmtId="4" fontId="5" fillId="37" borderId="41" xfId="0" applyNumberFormat="1" applyFont="1" applyFill="1" applyBorder="1" applyAlignment="1">
      <alignment horizontal="left" vertical="center" wrapText="1"/>
    </xf>
    <xf numFmtId="4" fontId="5" fillId="37" borderId="47" xfId="0" applyNumberFormat="1" applyFont="1" applyFill="1" applyBorder="1" applyAlignment="1">
      <alignment horizontal="left" vertical="center" wrapText="1"/>
    </xf>
    <xf numFmtId="4" fontId="5" fillId="37" borderId="43" xfId="0" applyNumberFormat="1" applyFont="1" applyFill="1" applyBorder="1" applyAlignment="1">
      <alignment horizontal="left" vertical="center" wrapText="1"/>
    </xf>
    <xf numFmtId="172" fontId="5" fillId="37" borderId="41" xfId="46" applyNumberFormat="1" applyFont="1" applyFill="1" applyBorder="1" applyAlignment="1">
      <alignment horizontal="center" vertical="center"/>
    </xf>
    <xf numFmtId="172" fontId="5" fillId="37" borderId="47" xfId="46" applyNumberFormat="1" applyFont="1" applyFill="1" applyBorder="1" applyAlignment="1">
      <alignment horizontal="center" vertical="center"/>
    </xf>
    <xf numFmtId="172" fontId="5" fillId="37" borderId="43" xfId="46" applyNumberFormat="1" applyFont="1" applyFill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 wrapText="1"/>
    </xf>
    <xf numFmtId="4" fontId="5" fillId="36" borderId="41" xfId="0" applyNumberFormat="1" applyFont="1" applyFill="1" applyBorder="1" applyAlignment="1">
      <alignment horizontal="left" vertical="center" wrapText="1"/>
    </xf>
    <xf numFmtId="4" fontId="5" fillId="36" borderId="47" xfId="0" applyNumberFormat="1" applyFont="1" applyFill="1" applyBorder="1" applyAlignment="1">
      <alignment horizontal="left" vertical="center" wrapText="1"/>
    </xf>
    <xf numFmtId="4" fontId="5" fillId="36" borderId="43" xfId="0" applyNumberFormat="1" applyFont="1" applyFill="1" applyBorder="1" applyAlignment="1">
      <alignment horizontal="left" vertical="center" wrapText="1"/>
    </xf>
    <xf numFmtId="4" fontId="5" fillId="36" borderId="28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40" fillId="36" borderId="48" xfId="0" applyNumberFormat="1" applyFont="1" applyFill="1" applyBorder="1" applyAlignment="1">
      <alignment horizontal="left" vertical="top" wrapText="1"/>
    </xf>
    <xf numFmtId="49" fontId="40" fillId="36" borderId="49" xfId="0" applyNumberFormat="1" applyFont="1" applyFill="1" applyBorder="1" applyAlignment="1">
      <alignment horizontal="left" vertical="top" wrapText="1"/>
    </xf>
    <xf numFmtId="49" fontId="40" fillId="36" borderId="50" xfId="0" applyNumberFormat="1" applyFont="1" applyFill="1" applyBorder="1" applyAlignment="1">
      <alignment horizontal="left" vertical="top" wrapText="1"/>
    </xf>
    <xf numFmtId="4" fontId="5" fillId="4" borderId="51" xfId="0" applyNumberFormat="1" applyFont="1" applyFill="1" applyBorder="1" applyAlignment="1">
      <alignment horizontal="center" vertical="center" wrapText="1"/>
    </xf>
    <xf numFmtId="4" fontId="5" fillId="4" borderId="52" xfId="0" applyNumberFormat="1" applyFont="1" applyFill="1" applyBorder="1" applyAlignment="1">
      <alignment horizontal="center" vertical="center" wrapText="1"/>
    </xf>
    <xf numFmtId="4" fontId="5" fillId="4" borderId="53" xfId="0" applyNumberFormat="1" applyFont="1" applyFill="1" applyBorder="1" applyAlignment="1">
      <alignment horizontal="center" vertical="center" wrapText="1"/>
    </xf>
    <xf numFmtId="172" fontId="5" fillId="36" borderId="28" xfId="46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40" fillId="36" borderId="15" xfId="0" applyNumberFormat="1" applyFont="1" applyFill="1" applyBorder="1" applyAlignment="1">
      <alignment horizontal="left" vertical="center" wrapText="1"/>
    </xf>
    <xf numFmtId="49" fontId="40" fillId="36" borderId="16" xfId="0" applyNumberFormat="1" applyFont="1" applyFill="1" applyBorder="1" applyAlignment="1">
      <alignment horizontal="left" vertical="center" wrapText="1"/>
    </xf>
    <xf numFmtId="49" fontId="40" fillId="36" borderId="17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Border="1" applyAlignment="1">
      <alignment horizontal="left" vertical="center" wrapText="1"/>
    </xf>
    <xf numFmtId="4" fontId="5" fillId="0" borderId="49" xfId="0" applyNumberFormat="1" applyFont="1" applyBorder="1" applyAlignment="1">
      <alignment horizontal="left" vertical="center" wrapText="1"/>
    </xf>
    <xf numFmtId="4" fontId="5" fillId="0" borderId="27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183" bestFit="1" customWidth="1"/>
    <col min="2" max="2" width="49.140625" style="184" customWidth="1"/>
    <col min="3" max="3" width="7.28125" style="185" bestFit="1" customWidth="1"/>
    <col min="4" max="4" width="6.28125" style="186" bestFit="1" customWidth="1"/>
    <col min="5" max="5" width="7.00390625" style="186" bestFit="1" customWidth="1"/>
    <col min="6" max="6" width="9.00390625" style="186" bestFit="1" customWidth="1"/>
    <col min="7" max="7" width="6.28125" style="186" bestFit="1" customWidth="1"/>
    <col min="8" max="8" width="7.00390625" style="186" bestFit="1" customWidth="1"/>
    <col min="9" max="9" width="9.00390625" style="186" bestFit="1" customWidth="1"/>
    <col min="10" max="10" width="6.28125" style="186" bestFit="1" customWidth="1"/>
    <col min="11" max="16384" width="9.140625" style="4" customWidth="1"/>
  </cols>
  <sheetData>
    <row r="1" spans="1:10" ht="24.75" customHeight="1">
      <c r="A1" s="1"/>
      <c r="B1" s="2"/>
      <c r="C1" s="229" t="s">
        <v>257</v>
      </c>
      <c r="D1" s="229"/>
      <c r="E1" s="229"/>
      <c r="F1" s="229"/>
      <c r="G1" s="229"/>
      <c r="H1" s="229"/>
      <c r="I1" s="229"/>
      <c r="J1" s="3"/>
    </row>
    <row r="2" spans="1:10" ht="24.75" customHeight="1">
      <c r="A2" s="5"/>
      <c r="B2" s="6"/>
      <c r="C2" s="230" t="s">
        <v>258</v>
      </c>
      <c r="D2" s="230"/>
      <c r="E2" s="230"/>
      <c r="F2" s="230"/>
      <c r="G2" s="230"/>
      <c r="H2" s="230"/>
      <c r="I2" s="230"/>
      <c r="J2" s="7"/>
    </row>
    <row r="3" spans="1:10" ht="24.75" customHeight="1">
      <c r="A3" s="5"/>
      <c r="B3" s="6"/>
      <c r="C3" s="231" t="s">
        <v>256</v>
      </c>
      <c r="D3" s="231"/>
      <c r="E3" s="231"/>
      <c r="F3" s="231"/>
      <c r="G3" s="231"/>
      <c r="H3" s="231"/>
      <c r="I3" s="231"/>
      <c r="J3" s="7"/>
    </row>
    <row r="4" spans="1:10" ht="24.75" customHeight="1">
      <c r="A4" s="5"/>
      <c r="B4" s="8"/>
      <c r="C4" s="232" t="s">
        <v>255</v>
      </c>
      <c r="D4" s="232"/>
      <c r="E4" s="232"/>
      <c r="F4" s="232"/>
      <c r="G4" s="232"/>
      <c r="H4" s="232"/>
      <c r="I4" s="232"/>
      <c r="J4" s="7"/>
    </row>
    <row r="5" spans="1:10" ht="11.25">
      <c r="A5" s="233" t="s">
        <v>4</v>
      </c>
      <c r="B5" s="234"/>
      <c r="C5" s="234"/>
      <c r="D5" s="234"/>
      <c r="E5" s="234"/>
      <c r="F5" s="234"/>
      <c r="G5" s="234"/>
      <c r="H5" s="234"/>
      <c r="I5" s="235" t="s">
        <v>254</v>
      </c>
      <c r="J5" s="236"/>
    </row>
    <row r="6" spans="1:10" ht="12" thickBot="1">
      <c r="A6" s="9"/>
      <c r="B6" s="10"/>
      <c r="C6" s="11"/>
      <c r="D6" s="12"/>
      <c r="E6" s="12"/>
      <c r="F6" s="12"/>
      <c r="G6" s="12"/>
      <c r="H6" s="12"/>
      <c r="I6" s="12"/>
      <c r="J6" s="13"/>
    </row>
    <row r="7" spans="1:10" ht="11.25">
      <c r="A7" s="219"/>
      <c r="B7" s="220"/>
      <c r="C7" s="220"/>
      <c r="D7" s="221"/>
      <c r="E7" s="219" t="s">
        <v>26</v>
      </c>
      <c r="F7" s="220"/>
      <c r="G7" s="221"/>
      <c r="H7" s="219" t="s">
        <v>25</v>
      </c>
      <c r="I7" s="220"/>
      <c r="J7" s="221"/>
    </row>
    <row r="8" spans="1:10" ht="23.25" thickBot="1">
      <c r="A8" s="14" t="s">
        <v>34</v>
      </c>
      <c r="B8" s="15" t="s">
        <v>20</v>
      </c>
      <c r="C8" s="16" t="s">
        <v>24</v>
      </c>
      <c r="D8" s="17" t="s">
        <v>23</v>
      </c>
      <c r="E8" s="18" t="s">
        <v>27</v>
      </c>
      <c r="F8" s="19" t="s">
        <v>28</v>
      </c>
      <c r="G8" s="20" t="s">
        <v>29</v>
      </c>
      <c r="H8" s="18" t="s">
        <v>27</v>
      </c>
      <c r="I8" s="19" t="s">
        <v>28</v>
      </c>
      <c r="J8" s="20" t="s">
        <v>29</v>
      </c>
    </row>
    <row r="9" spans="1:10" ht="11.25">
      <c r="A9" s="21" t="s">
        <v>7</v>
      </c>
      <c r="B9" s="22" t="s">
        <v>109</v>
      </c>
      <c r="C9" s="23"/>
      <c r="D9" s="24"/>
      <c r="E9" s="25"/>
      <c r="F9" s="26"/>
      <c r="G9" s="27"/>
      <c r="H9" s="25"/>
      <c r="I9" s="26"/>
      <c r="J9" s="28">
        <f>SUM(J10:J13)</f>
        <v>0</v>
      </c>
    </row>
    <row r="10" spans="1:10" ht="11.25">
      <c r="A10" s="29" t="s">
        <v>8</v>
      </c>
      <c r="B10" s="30" t="s">
        <v>30</v>
      </c>
      <c r="C10" s="31" t="s">
        <v>22</v>
      </c>
      <c r="D10" s="32">
        <v>1</v>
      </c>
      <c r="E10" s="33"/>
      <c r="F10" s="34"/>
      <c r="G10" s="35">
        <f>+E10+F10</f>
        <v>0</v>
      </c>
      <c r="H10" s="33">
        <f>+D10*E10</f>
        <v>0</v>
      </c>
      <c r="I10" s="36">
        <f>+D10*F10</f>
        <v>0</v>
      </c>
      <c r="J10" s="37">
        <f>+D10*G10</f>
        <v>0</v>
      </c>
    </row>
    <row r="11" spans="1:10" ht="11.25">
      <c r="A11" s="29" t="s">
        <v>9</v>
      </c>
      <c r="B11" s="30" t="s">
        <v>31</v>
      </c>
      <c r="C11" s="31" t="s">
        <v>22</v>
      </c>
      <c r="D11" s="32">
        <v>1</v>
      </c>
      <c r="E11" s="33"/>
      <c r="F11" s="34"/>
      <c r="G11" s="35">
        <f>+E11+F11</f>
        <v>0</v>
      </c>
      <c r="H11" s="33">
        <f>+D11*E11</f>
        <v>0</v>
      </c>
      <c r="I11" s="36">
        <f>+D11*F11</f>
        <v>0</v>
      </c>
      <c r="J11" s="37">
        <f>+D11*G11</f>
        <v>0</v>
      </c>
    </row>
    <row r="12" spans="1:10" ht="11.25">
      <c r="A12" s="29" t="s">
        <v>21</v>
      </c>
      <c r="B12" s="30" t="s">
        <v>15</v>
      </c>
      <c r="C12" s="31" t="s">
        <v>33</v>
      </c>
      <c r="D12" s="32">
        <v>3</v>
      </c>
      <c r="E12" s="33"/>
      <c r="F12" s="34"/>
      <c r="G12" s="35">
        <f>+E12+F12</f>
        <v>0</v>
      </c>
      <c r="H12" s="33">
        <f>+D12*E12</f>
        <v>0</v>
      </c>
      <c r="I12" s="36">
        <f>+D12*F12</f>
        <v>0</v>
      </c>
      <c r="J12" s="37">
        <f>+D12*G12</f>
        <v>0</v>
      </c>
    </row>
    <row r="13" spans="1:10" ht="12" thickBot="1">
      <c r="A13" s="38" t="s">
        <v>10</v>
      </c>
      <c r="B13" s="39" t="s">
        <v>16</v>
      </c>
      <c r="C13" s="40" t="s">
        <v>22</v>
      </c>
      <c r="D13" s="41">
        <v>1</v>
      </c>
      <c r="E13" s="42"/>
      <c r="F13" s="43"/>
      <c r="G13" s="44">
        <f>+E13+F13</f>
        <v>0</v>
      </c>
      <c r="H13" s="42">
        <f>+D13*E13</f>
        <v>0</v>
      </c>
      <c r="I13" s="45">
        <f>+D13*F13</f>
        <v>0</v>
      </c>
      <c r="J13" s="46">
        <f>+D13*G13</f>
        <v>0</v>
      </c>
    </row>
    <row r="14" spans="1:10" ht="11.25">
      <c r="A14" s="47"/>
      <c r="B14" s="48"/>
      <c r="C14" s="49"/>
      <c r="D14" s="50"/>
      <c r="E14" s="51"/>
      <c r="F14" s="52"/>
      <c r="G14" s="53"/>
      <c r="H14" s="51"/>
      <c r="I14" s="54"/>
      <c r="J14" s="55"/>
    </row>
    <row r="15" spans="1:10" ht="11.25">
      <c r="A15" s="226" t="s">
        <v>110</v>
      </c>
      <c r="B15" s="227"/>
      <c r="C15" s="227"/>
      <c r="D15" s="227"/>
      <c r="E15" s="227"/>
      <c r="F15" s="227"/>
      <c r="G15" s="227"/>
      <c r="H15" s="227"/>
      <c r="I15" s="227"/>
      <c r="J15" s="228"/>
    </row>
    <row r="16" spans="1:10" ht="11.25">
      <c r="A16" s="29"/>
      <c r="B16" s="30"/>
      <c r="C16" s="31"/>
      <c r="D16" s="30"/>
      <c r="E16" s="33"/>
      <c r="F16" s="34"/>
      <c r="G16" s="35"/>
      <c r="H16" s="33"/>
      <c r="I16" s="36"/>
      <c r="J16" s="37"/>
    </row>
    <row r="17" spans="1:10" ht="11.25">
      <c r="A17" s="56" t="s">
        <v>111</v>
      </c>
      <c r="B17" s="57" t="s">
        <v>6</v>
      </c>
      <c r="C17" s="58"/>
      <c r="D17" s="59"/>
      <c r="E17" s="60">
        <v>0</v>
      </c>
      <c r="F17" s="61">
        <v>0</v>
      </c>
      <c r="G17" s="62"/>
      <c r="H17" s="60"/>
      <c r="I17" s="61"/>
      <c r="J17" s="63">
        <f>SUM(J18:J22)</f>
        <v>0</v>
      </c>
    </row>
    <row r="18" spans="1:10" ht="33.75">
      <c r="A18" s="64" t="s">
        <v>112</v>
      </c>
      <c r="B18" s="30" t="s">
        <v>40</v>
      </c>
      <c r="C18" s="65" t="s">
        <v>32</v>
      </c>
      <c r="D18" s="66">
        <f>+(14.6+2.2)*1.1</f>
        <v>18.480000000000004</v>
      </c>
      <c r="E18" s="33"/>
      <c r="F18" s="34"/>
      <c r="G18" s="35">
        <f aca="true" t="shared" si="0" ref="G18:G24">+E18+F18</f>
        <v>0</v>
      </c>
      <c r="H18" s="33">
        <f aca="true" t="shared" si="1" ref="H18:H24">+D18*E18</f>
        <v>0</v>
      </c>
      <c r="I18" s="36">
        <f aca="true" t="shared" si="2" ref="I18:I24">+D18*F18</f>
        <v>0</v>
      </c>
      <c r="J18" s="37">
        <f aca="true" t="shared" si="3" ref="J18:J24">+D18*G18</f>
        <v>0</v>
      </c>
    </row>
    <row r="19" spans="1:10" ht="22.5">
      <c r="A19" s="64" t="s">
        <v>113</v>
      </c>
      <c r="B19" s="30" t="s">
        <v>53</v>
      </c>
      <c r="C19" s="65" t="s">
        <v>32</v>
      </c>
      <c r="D19" s="66">
        <f>+2.15*1.65</f>
        <v>3.5475</v>
      </c>
      <c r="E19" s="33"/>
      <c r="F19" s="34"/>
      <c r="G19" s="35">
        <f t="shared" si="0"/>
        <v>0</v>
      </c>
      <c r="H19" s="33">
        <f t="shared" si="1"/>
        <v>0</v>
      </c>
      <c r="I19" s="36">
        <f t="shared" si="2"/>
        <v>0</v>
      </c>
      <c r="J19" s="37">
        <f t="shared" si="3"/>
        <v>0</v>
      </c>
    </row>
    <row r="20" spans="1:10" ht="33.75">
      <c r="A20" s="64" t="s">
        <v>114</v>
      </c>
      <c r="B20" s="30" t="s">
        <v>96</v>
      </c>
      <c r="C20" s="65" t="s">
        <v>32</v>
      </c>
      <c r="D20" s="66">
        <f>6.22*1.2</f>
        <v>7.4639999999999995</v>
      </c>
      <c r="E20" s="33"/>
      <c r="F20" s="34"/>
      <c r="G20" s="35">
        <f>+E20+F20</f>
        <v>0</v>
      </c>
      <c r="H20" s="33">
        <f>+D20*E20</f>
        <v>0</v>
      </c>
      <c r="I20" s="36">
        <f>+D20*F20</f>
        <v>0</v>
      </c>
      <c r="J20" s="37">
        <f>+D20*G20</f>
        <v>0</v>
      </c>
    </row>
    <row r="21" spans="1:10" ht="22.5">
      <c r="A21" s="64" t="s">
        <v>115</v>
      </c>
      <c r="B21" s="30" t="s">
        <v>54</v>
      </c>
      <c r="C21" s="65" t="s">
        <v>22</v>
      </c>
      <c r="D21" s="66">
        <v>1</v>
      </c>
      <c r="E21" s="33"/>
      <c r="F21" s="34"/>
      <c r="G21" s="35">
        <f t="shared" si="0"/>
        <v>0</v>
      </c>
      <c r="H21" s="33">
        <f t="shared" si="1"/>
        <v>0</v>
      </c>
      <c r="I21" s="36">
        <f t="shared" si="2"/>
        <v>0</v>
      </c>
      <c r="J21" s="37">
        <f t="shared" si="3"/>
        <v>0</v>
      </c>
    </row>
    <row r="22" spans="1:10" ht="22.5">
      <c r="A22" s="64" t="s">
        <v>116</v>
      </c>
      <c r="B22" s="30" t="s">
        <v>39</v>
      </c>
      <c r="C22" s="65" t="s">
        <v>22</v>
      </c>
      <c r="D22" s="66">
        <v>1</v>
      </c>
      <c r="E22" s="33"/>
      <c r="F22" s="34"/>
      <c r="G22" s="35">
        <f t="shared" si="0"/>
        <v>0</v>
      </c>
      <c r="H22" s="33">
        <f t="shared" si="1"/>
        <v>0</v>
      </c>
      <c r="I22" s="36">
        <f t="shared" si="2"/>
        <v>0</v>
      </c>
      <c r="J22" s="37">
        <f t="shared" si="3"/>
        <v>0</v>
      </c>
    </row>
    <row r="23" spans="1:10" ht="22.5">
      <c r="A23" s="67" t="s">
        <v>117</v>
      </c>
      <c r="B23" s="68" t="s">
        <v>55</v>
      </c>
      <c r="C23" s="31" t="s">
        <v>22</v>
      </c>
      <c r="D23" s="32">
        <v>1</v>
      </c>
      <c r="E23" s="33"/>
      <c r="F23" s="34"/>
      <c r="G23" s="35">
        <f t="shared" si="0"/>
        <v>0</v>
      </c>
      <c r="H23" s="33">
        <f t="shared" si="1"/>
        <v>0</v>
      </c>
      <c r="I23" s="36">
        <f t="shared" si="2"/>
        <v>0</v>
      </c>
      <c r="J23" s="37">
        <f t="shared" si="3"/>
        <v>0</v>
      </c>
    </row>
    <row r="24" spans="1:10" ht="22.5">
      <c r="A24" s="67" t="s">
        <v>118</v>
      </c>
      <c r="B24" s="68" t="s">
        <v>63</v>
      </c>
      <c r="C24" s="31" t="s">
        <v>64</v>
      </c>
      <c r="D24" s="32">
        <v>2</v>
      </c>
      <c r="E24" s="33"/>
      <c r="F24" s="34"/>
      <c r="G24" s="35">
        <f t="shared" si="0"/>
        <v>0</v>
      </c>
      <c r="H24" s="33">
        <f t="shared" si="1"/>
        <v>0</v>
      </c>
      <c r="I24" s="36">
        <f t="shared" si="2"/>
        <v>0</v>
      </c>
      <c r="J24" s="37">
        <f t="shared" si="3"/>
        <v>0</v>
      </c>
    </row>
    <row r="25" spans="1:10" ht="22.5">
      <c r="A25" s="67" t="s">
        <v>119</v>
      </c>
      <c r="B25" s="68" t="s">
        <v>98</v>
      </c>
      <c r="C25" s="31" t="s">
        <v>64</v>
      </c>
      <c r="D25" s="32">
        <v>2</v>
      </c>
      <c r="E25" s="33"/>
      <c r="F25" s="34"/>
      <c r="G25" s="35">
        <f>+E25+F25</f>
        <v>0</v>
      </c>
      <c r="H25" s="33">
        <f>+D25*E25</f>
        <v>0</v>
      </c>
      <c r="I25" s="36">
        <f>+D25*F25</f>
        <v>0</v>
      </c>
      <c r="J25" s="37">
        <f>+D25*G25</f>
        <v>0</v>
      </c>
    </row>
    <row r="26" spans="1:10" ht="11.25">
      <c r="A26" s="69" t="s">
        <v>120</v>
      </c>
      <c r="B26" s="70" t="s">
        <v>66</v>
      </c>
      <c r="C26" s="71"/>
      <c r="D26" s="72"/>
      <c r="E26" s="73"/>
      <c r="F26" s="74"/>
      <c r="G26" s="75"/>
      <c r="H26" s="73"/>
      <c r="I26" s="74"/>
      <c r="J26" s="76">
        <f>SUM(J27:J30)</f>
        <v>0</v>
      </c>
    </row>
    <row r="27" spans="1:10" ht="90">
      <c r="A27" s="67" t="s">
        <v>94</v>
      </c>
      <c r="B27" s="68" t="s">
        <v>99</v>
      </c>
      <c r="C27" s="65" t="s">
        <v>32</v>
      </c>
      <c r="D27" s="32">
        <f>+(4.35+4.55+3.6+2.25)*3</f>
        <v>44.24999999999999</v>
      </c>
      <c r="E27" s="33"/>
      <c r="F27" s="34"/>
      <c r="G27" s="35"/>
      <c r="H27" s="33"/>
      <c r="I27" s="36"/>
      <c r="J27" s="37"/>
    </row>
    <row r="28" spans="1:10" ht="45">
      <c r="A28" s="67" t="s">
        <v>95</v>
      </c>
      <c r="B28" s="68" t="s">
        <v>100</v>
      </c>
      <c r="C28" s="31" t="s">
        <v>64</v>
      </c>
      <c r="D28" s="32">
        <v>3</v>
      </c>
      <c r="E28" s="33"/>
      <c r="F28" s="34"/>
      <c r="G28" s="35"/>
      <c r="H28" s="33"/>
      <c r="I28" s="36"/>
      <c r="J28" s="37"/>
    </row>
    <row r="29" spans="1:10" ht="33.75">
      <c r="A29" s="67" t="s">
        <v>121</v>
      </c>
      <c r="B29" s="68" t="s">
        <v>101</v>
      </c>
      <c r="C29" s="31" t="s">
        <v>64</v>
      </c>
      <c r="D29" s="32">
        <v>2</v>
      </c>
      <c r="E29" s="33"/>
      <c r="F29" s="34"/>
      <c r="G29" s="35"/>
      <c r="H29" s="33"/>
      <c r="I29" s="36"/>
      <c r="J29" s="37"/>
    </row>
    <row r="30" spans="1:10" ht="11.25">
      <c r="A30" s="67"/>
      <c r="B30" s="68"/>
      <c r="C30" s="31"/>
      <c r="D30" s="32"/>
      <c r="E30" s="33"/>
      <c r="F30" s="34"/>
      <c r="G30" s="35"/>
      <c r="H30" s="33"/>
      <c r="I30" s="36"/>
      <c r="J30" s="37"/>
    </row>
    <row r="31" spans="1:10" s="77" customFormat="1" ht="11.25">
      <c r="A31" s="69" t="s">
        <v>11</v>
      </c>
      <c r="B31" s="70" t="s">
        <v>0</v>
      </c>
      <c r="C31" s="71"/>
      <c r="D31" s="72"/>
      <c r="E31" s="73"/>
      <c r="F31" s="74"/>
      <c r="G31" s="75"/>
      <c r="H31" s="73"/>
      <c r="I31" s="74"/>
      <c r="J31" s="76">
        <f>SUM(J32:J36)</f>
        <v>0</v>
      </c>
    </row>
    <row r="32" spans="1:10" s="77" customFormat="1" ht="11.25">
      <c r="A32" s="78" t="s">
        <v>122</v>
      </c>
      <c r="B32" s="68" t="s">
        <v>56</v>
      </c>
      <c r="C32" s="31" t="s">
        <v>22</v>
      </c>
      <c r="D32" s="32">
        <v>1</v>
      </c>
      <c r="E32" s="33"/>
      <c r="F32" s="34"/>
      <c r="G32" s="35">
        <f>+E32+F32</f>
        <v>0</v>
      </c>
      <c r="H32" s="33">
        <f aca="true" t="shared" si="4" ref="H32:H41">+D32*E32</f>
        <v>0</v>
      </c>
      <c r="I32" s="36">
        <f>+D32*F32</f>
        <v>0</v>
      </c>
      <c r="J32" s="37">
        <f>+D32*G32</f>
        <v>0</v>
      </c>
    </row>
    <row r="33" spans="1:10" s="77" customFormat="1" ht="11.25">
      <c r="A33" s="78" t="s">
        <v>123</v>
      </c>
      <c r="B33" s="68" t="s">
        <v>105</v>
      </c>
      <c r="C33" s="31" t="s">
        <v>32</v>
      </c>
      <c r="D33" s="32">
        <f>103.25+18.3</f>
        <v>121.55</v>
      </c>
      <c r="E33" s="33"/>
      <c r="F33" s="34"/>
      <c r="G33" s="35">
        <f>+E33+F33</f>
        <v>0</v>
      </c>
      <c r="H33" s="33">
        <f t="shared" si="4"/>
        <v>0</v>
      </c>
      <c r="I33" s="36">
        <f>+D33*F33</f>
        <v>0</v>
      </c>
      <c r="J33" s="37">
        <f>+D33*G33</f>
        <v>0</v>
      </c>
    </row>
    <row r="34" spans="1:10" s="77" customFormat="1" ht="45">
      <c r="A34" s="78" t="s">
        <v>124</v>
      </c>
      <c r="B34" s="68" t="s">
        <v>41</v>
      </c>
      <c r="C34" s="31" t="s">
        <v>32</v>
      </c>
      <c r="D34" s="32">
        <f>+(D33)*1.1</f>
        <v>133.705</v>
      </c>
      <c r="E34" s="33"/>
      <c r="F34" s="34"/>
      <c r="G34" s="35">
        <f>+E34+F34</f>
        <v>0</v>
      </c>
      <c r="H34" s="33">
        <f t="shared" si="4"/>
        <v>0</v>
      </c>
      <c r="I34" s="36">
        <f>+D34*F34</f>
        <v>0</v>
      </c>
      <c r="J34" s="37">
        <f>+D34*G34</f>
        <v>0</v>
      </c>
    </row>
    <row r="35" spans="1:10" s="77" customFormat="1" ht="56.25">
      <c r="A35" s="78" t="s">
        <v>125</v>
      </c>
      <c r="B35" s="68" t="s">
        <v>52</v>
      </c>
      <c r="C35" s="31" t="s">
        <v>5</v>
      </c>
      <c r="D35" s="32">
        <f>(43.45+18.1+1.2*5)*1.1</f>
        <v>74.30500000000002</v>
      </c>
      <c r="E35" s="33"/>
      <c r="F35" s="34"/>
      <c r="G35" s="35">
        <f>+E35+F35</f>
        <v>0</v>
      </c>
      <c r="H35" s="33">
        <f t="shared" si="4"/>
        <v>0</v>
      </c>
      <c r="I35" s="36">
        <f>+D35*F35</f>
        <v>0</v>
      </c>
      <c r="J35" s="37">
        <f>+D35*G35</f>
        <v>0</v>
      </c>
    </row>
    <row r="36" spans="1:10" s="77" customFormat="1" ht="45">
      <c r="A36" s="78" t="s">
        <v>126</v>
      </c>
      <c r="B36" s="68" t="s">
        <v>102</v>
      </c>
      <c r="C36" s="31" t="s">
        <v>5</v>
      </c>
      <c r="D36" s="32">
        <f>30.75*1.1</f>
        <v>33.825</v>
      </c>
      <c r="E36" s="33"/>
      <c r="F36" s="34"/>
      <c r="G36" s="35">
        <f>+E36+F36</f>
        <v>0</v>
      </c>
      <c r="H36" s="33">
        <f>+D36*E36</f>
        <v>0</v>
      </c>
      <c r="I36" s="36">
        <f>+D36*F36</f>
        <v>0</v>
      </c>
      <c r="J36" s="37">
        <f>+D36*G36</f>
        <v>0</v>
      </c>
    </row>
    <row r="37" spans="1:10" s="77" customFormat="1" ht="33.75">
      <c r="A37" s="78" t="s">
        <v>126</v>
      </c>
      <c r="B37" s="68" t="s">
        <v>104</v>
      </c>
      <c r="C37" s="31" t="s">
        <v>82</v>
      </c>
      <c r="D37" s="32"/>
      <c r="E37" s="33"/>
      <c r="F37" s="34"/>
      <c r="G37" s="35"/>
      <c r="H37" s="33"/>
      <c r="I37" s="36"/>
      <c r="J37" s="37"/>
    </row>
    <row r="38" spans="1:10" s="77" customFormat="1" ht="11.25">
      <c r="A38" s="78"/>
      <c r="B38" s="68"/>
      <c r="C38" s="31"/>
      <c r="D38" s="32"/>
      <c r="E38" s="33"/>
      <c r="F38" s="34"/>
      <c r="G38" s="35"/>
      <c r="H38" s="33"/>
      <c r="I38" s="36"/>
      <c r="J38" s="37"/>
    </row>
    <row r="39" spans="1:10" s="77" customFormat="1" ht="11.25">
      <c r="A39" s="69" t="s">
        <v>17</v>
      </c>
      <c r="B39" s="70" t="s">
        <v>3</v>
      </c>
      <c r="C39" s="71"/>
      <c r="D39" s="72"/>
      <c r="E39" s="73"/>
      <c r="F39" s="74"/>
      <c r="G39" s="75"/>
      <c r="H39" s="73"/>
      <c r="I39" s="74"/>
      <c r="J39" s="76">
        <f>SUM(J40:J43)</f>
        <v>0</v>
      </c>
    </row>
    <row r="40" spans="1:10" s="77" customFormat="1" ht="56.25">
      <c r="A40" s="78" t="s">
        <v>127</v>
      </c>
      <c r="B40" s="68" t="s">
        <v>59</v>
      </c>
      <c r="C40" s="31" t="s">
        <v>32</v>
      </c>
      <c r="D40" s="32">
        <f>+D34</f>
        <v>133.705</v>
      </c>
      <c r="E40" s="33"/>
      <c r="F40" s="34"/>
      <c r="G40" s="35">
        <f>+E40+F40</f>
        <v>0</v>
      </c>
      <c r="H40" s="33">
        <f t="shared" si="4"/>
        <v>0</v>
      </c>
      <c r="I40" s="36">
        <f>+D40*F40</f>
        <v>0</v>
      </c>
      <c r="J40" s="37">
        <f>+D40*G40</f>
        <v>0</v>
      </c>
    </row>
    <row r="41" spans="1:10" s="77" customFormat="1" ht="22.5">
      <c r="A41" s="78" t="s">
        <v>128</v>
      </c>
      <c r="B41" s="68" t="s">
        <v>65</v>
      </c>
      <c r="C41" s="31" t="s">
        <v>5</v>
      </c>
      <c r="D41" s="32">
        <f>(44+1.2*5+18.1)*1.1</f>
        <v>74.91</v>
      </c>
      <c r="E41" s="33"/>
      <c r="F41" s="34"/>
      <c r="G41" s="35">
        <f>+E41+F41</f>
        <v>0</v>
      </c>
      <c r="H41" s="33">
        <f t="shared" si="4"/>
        <v>0</v>
      </c>
      <c r="I41" s="36">
        <f>+D41*F41</f>
        <v>0</v>
      </c>
      <c r="J41" s="37">
        <f>+D41*G41</f>
        <v>0</v>
      </c>
    </row>
    <row r="42" spans="1:10" s="77" customFormat="1" ht="22.5">
      <c r="A42" s="78" t="s">
        <v>129</v>
      </c>
      <c r="B42" s="68" t="s">
        <v>43</v>
      </c>
      <c r="C42" s="31" t="s">
        <v>42</v>
      </c>
      <c r="D42" s="32">
        <v>20</v>
      </c>
      <c r="E42" s="33"/>
      <c r="F42" s="34"/>
      <c r="G42" s="35">
        <f>+E42+F42</f>
        <v>0</v>
      </c>
      <c r="H42" s="33">
        <f>+D42*E42</f>
        <v>0</v>
      </c>
      <c r="I42" s="36">
        <f>+D42*F42</f>
        <v>0</v>
      </c>
      <c r="J42" s="37">
        <f>+D42*G42</f>
        <v>0</v>
      </c>
    </row>
    <row r="43" spans="1:10" s="77" customFormat="1" ht="33.75">
      <c r="A43" s="78" t="s">
        <v>130</v>
      </c>
      <c r="B43" s="68" t="s">
        <v>92</v>
      </c>
      <c r="C43" s="31" t="s">
        <v>22</v>
      </c>
      <c r="D43" s="32">
        <v>1</v>
      </c>
      <c r="E43" s="33"/>
      <c r="F43" s="34"/>
      <c r="G43" s="35">
        <f>+E43+F43</f>
        <v>0</v>
      </c>
      <c r="H43" s="33">
        <f>+D43*E43</f>
        <v>0</v>
      </c>
      <c r="I43" s="36">
        <f>+D43*F43</f>
        <v>0</v>
      </c>
      <c r="J43" s="37">
        <f>+D43*G43</f>
        <v>0</v>
      </c>
    </row>
    <row r="44" spans="1:10" s="77" customFormat="1" ht="11.25">
      <c r="A44" s="69" t="s">
        <v>18</v>
      </c>
      <c r="B44" s="70" t="s">
        <v>49</v>
      </c>
      <c r="C44" s="71"/>
      <c r="D44" s="72"/>
      <c r="E44" s="73"/>
      <c r="F44" s="74"/>
      <c r="G44" s="75"/>
      <c r="H44" s="73"/>
      <c r="I44" s="74"/>
      <c r="J44" s="76">
        <f>SUM(J45:J47)</f>
        <v>0</v>
      </c>
    </row>
    <row r="45" spans="1:10" s="77" customFormat="1" ht="22.5">
      <c r="A45" s="78" t="s">
        <v>131</v>
      </c>
      <c r="B45" s="68" t="s">
        <v>103</v>
      </c>
      <c r="C45" s="31" t="s">
        <v>22</v>
      </c>
      <c r="D45" s="31">
        <v>1</v>
      </c>
      <c r="E45" s="79"/>
      <c r="F45" s="36"/>
      <c r="G45" s="35">
        <f>+E45+F45</f>
        <v>0</v>
      </c>
      <c r="H45" s="33">
        <f>+D45*E45</f>
        <v>0</v>
      </c>
      <c r="I45" s="36">
        <f>+D45*F45</f>
        <v>0</v>
      </c>
      <c r="J45" s="37">
        <f>+D45*G45</f>
        <v>0</v>
      </c>
    </row>
    <row r="46" spans="1:10" s="77" customFormat="1" ht="90">
      <c r="A46" s="78" t="s">
        <v>132</v>
      </c>
      <c r="B46" s="68" t="s">
        <v>70</v>
      </c>
      <c r="C46" s="31" t="s">
        <v>37</v>
      </c>
      <c r="D46" s="32">
        <v>2</v>
      </c>
      <c r="E46" s="34"/>
      <c r="F46" s="34"/>
      <c r="G46" s="35">
        <f>+E46+F46</f>
        <v>0</v>
      </c>
      <c r="H46" s="33">
        <f>+D46*E46</f>
        <v>0</v>
      </c>
      <c r="I46" s="36">
        <f>+D46*F46</f>
        <v>0</v>
      </c>
      <c r="J46" s="37">
        <f>+D46*G46</f>
        <v>0</v>
      </c>
    </row>
    <row r="47" spans="1:10" s="77" customFormat="1" ht="112.5">
      <c r="A47" s="78" t="s">
        <v>133</v>
      </c>
      <c r="B47" s="68" t="s">
        <v>252</v>
      </c>
      <c r="C47" s="31" t="s">
        <v>37</v>
      </c>
      <c r="D47" s="32">
        <v>1</v>
      </c>
      <c r="E47" s="34"/>
      <c r="F47" s="34"/>
      <c r="G47" s="35">
        <f>+E47+F47</f>
        <v>0</v>
      </c>
      <c r="H47" s="33">
        <f>+D47*E47</f>
        <v>0</v>
      </c>
      <c r="I47" s="36">
        <f>+D47*F47</f>
        <v>0</v>
      </c>
      <c r="J47" s="37">
        <f>+D47*G47</f>
        <v>0</v>
      </c>
    </row>
    <row r="48" spans="1:10" s="77" customFormat="1" ht="11.25">
      <c r="A48" s="69" t="s">
        <v>62</v>
      </c>
      <c r="B48" s="70" t="s">
        <v>71</v>
      </c>
      <c r="C48" s="71"/>
      <c r="D48" s="72"/>
      <c r="E48" s="73"/>
      <c r="F48" s="74"/>
      <c r="G48" s="75"/>
      <c r="H48" s="73"/>
      <c r="I48" s="74"/>
      <c r="J48" s="76">
        <f>SUM(J49)</f>
        <v>0</v>
      </c>
    </row>
    <row r="49" spans="1:10" s="77" customFormat="1" ht="33.75">
      <c r="A49" s="78" t="s">
        <v>134</v>
      </c>
      <c r="B49" s="68" t="s">
        <v>58</v>
      </c>
      <c r="C49" s="31" t="s">
        <v>42</v>
      </c>
      <c r="D49" s="32">
        <v>4</v>
      </c>
      <c r="E49" s="33"/>
      <c r="F49" s="34"/>
      <c r="G49" s="35">
        <f>+E49+F49</f>
        <v>0</v>
      </c>
      <c r="H49" s="33">
        <f>+D49*E49</f>
        <v>0</v>
      </c>
      <c r="I49" s="36">
        <f>+D49*F49</f>
        <v>0</v>
      </c>
      <c r="J49" s="37">
        <f>+D49*G49</f>
        <v>0</v>
      </c>
    </row>
    <row r="50" spans="1:10" s="77" customFormat="1" ht="33.75">
      <c r="A50" s="78" t="s">
        <v>135</v>
      </c>
      <c r="B50" s="68" t="s">
        <v>57</v>
      </c>
      <c r="C50" s="31" t="s">
        <v>42</v>
      </c>
      <c r="D50" s="32">
        <v>2</v>
      </c>
      <c r="E50" s="33"/>
      <c r="F50" s="34"/>
      <c r="G50" s="35">
        <f>+E50+F50</f>
        <v>0</v>
      </c>
      <c r="H50" s="33">
        <f>+D50*E50</f>
        <v>0</v>
      </c>
      <c r="I50" s="36">
        <f>+D50*F50</f>
        <v>0</v>
      </c>
      <c r="J50" s="37">
        <f>+D50*G50</f>
        <v>0</v>
      </c>
    </row>
    <row r="51" spans="1:10" s="77" customFormat="1" ht="11.25">
      <c r="A51" s="69" t="s">
        <v>97</v>
      </c>
      <c r="B51" s="70" t="s">
        <v>2</v>
      </c>
      <c r="C51" s="71"/>
      <c r="D51" s="72"/>
      <c r="E51" s="73"/>
      <c r="F51" s="74"/>
      <c r="G51" s="75"/>
      <c r="H51" s="73"/>
      <c r="I51" s="74"/>
      <c r="J51" s="76">
        <f>SUM(J52:J69)</f>
        <v>0</v>
      </c>
    </row>
    <row r="52" spans="1:10" s="77" customFormat="1" ht="11.25">
      <c r="A52" s="67" t="s">
        <v>136</v>
      </c>
      <c r="B52" s="80" t="s">
        <v>72</v>
      </c>
      <c r="C52" s="31"/>
      <c r="D52" s="32"/>
      <c r="E52" s="33"/>
      <c r="F52" s="36"/>
      <c r="G52" s="35"/>
      <c r="H52" s="33"/>
      <c r="I52" s="36"/>
      <c r="J52" s="37"/>
    </row>
    <row r="53" spans="1:10" s="77" customFormat="1" ht="11.25">
      <c r="A53" s="78" t="s">
        <v>137</v>
      </c>
      <c r="B53" s="68" t="s">
        <v>12</v>
      </c>
      <c r="C53" s="31" t="s">
        <v>32</v>
      </c>
      <c r="D53" s="32">
        <f>(18.1+43.45)*2.8+13.25*3.5</f>
        <v>218.715</v>
      </c>
      <c r="E53" s="33"/>
      <c r="F53" s="34"/>
      <c r="G53" s="35">
        <f>+E53+F53</f>
        <v>0</v>
      </c>
      <c r="H53" s="33">
        <f>+D53*E53</f>
        <v>0</v>
      </c>
      <c r="I53" s="36">
        <f>+D53*F53</f>
        <v>0</v>
      </c>
      <c r="J53" s="37">
        <f>+D53*G53</f>
        <v>0</v>
      </c>
    </row>
    <row r="54" spans="1:10" s="77" customFormat="1" ht="11.25">
      <c r="A54" s="78" t="s">
        <v>138</v>
      </c>
      <c r="B54" s="68" t="s">
        <v>44</v>
      </c>
      <c r="C54" s="31" t="s">
        <v>32</v>
      </c>
      <c r="D54" s="32">
        <f>+D53</f>
        <v>218.715</v>
      </c>
      <c r="E54" s="33"/>
      <c r="F54" s="34"/>
      <c r="G54" s="35">
        <f>+E54+F54</f>
        <v>0</v>
      </c>
      <c r="H54" s="33">
        <f>+D54*E54</f>
        <v>0</v>
      </c>
      <c r="I54" s="36">
        <f>+D54*F54</f>
        <v>0</v>
      </c>
      <c r="J54" s="37">
        <f>+D54*G54</f>
        <v>0</v>
      </c>
    </row>
    <row r="55" spans="1:10" s="77" customFormat="1" ht="11.25">
      <c r="A55" s="78" t="s">
        <v>139</v>
      </c>
      <c r="B55" s="68" t="s">
        <v>45</v>
      </c>
      <c r="C55" s="31" t="s">
        <v>32</v>
      </c>
      <c r="D55" s="32">
        <f>+D53</f>
        <v>218.715</v>
      </c>
      <c r="E55" s="33"/>
      <c r="F55" s="34"/>
      <c r="G55" s="35">
        <f>+E55+F55</f>
        <v>0</v>
      </c>
      <c r="H55" s="33">
        <f>+D55*E55</f>
        <v>0</v>
      </c>
      <c r="I55" s="36">
        <f>+D55*F55</f>
        <v>0</v>
      </c>
      <c r="J55" s="37">
        <f>+D55*G55</f>
        <v>0</v>
      </c>
    </row>
    <row r="56" spans="1:10" s="77" customFormat="1" ht="11.25">
      <c r="A56" s="67" t="s">
        <v>140</v>
      </c>
      <c r="B56" s="80" t="s">
        <v>73</v>
      </c>
      <c r="C56" s="31"/>
      <c r="D56" s="32"/>
      <c r="E56" s="33"/>
      <c r="F56" s="36"/>
      <c r="G56" s="35"/>
      <c r="H56" s="33"/>
      <c r="I56" s="36"/>
      <c r="J56" s="37"/>
    </row>
    <row r="57" spans="1:10" s="77" customFormat="1" ht="11.25">
      <c r="A57" s="78" t="s">
        <v>141</v>
      </c>
      <c r="B57" s="68" t="s">
        <v>12</v>
      </c>
      <c r="C57" s="31" t="s">
        <v>32</v>
      </c>
      <c r="D57" s="32">
        <f>+(8.7+2.7+6.75+3+10.5)*5</f>
        <v>158.25</v>
      </c>
      <c r="E57" s="33"/>
      <c r="F57" s="34"/>
      <c r="G57" s="35">
        <f>+E57+F57</f>
        <v>0</v>
      </c>
      <c r="H57" s="33">
        <f>+D57*E57</f>
        <v>0</v>
      </c>
      <c r="I57" s="36">
        <f>+D57*F57</f>
        <v>0</v>
      </c>
      <c r="J57" s="37">
        <f>+D57*G57</f>
        <v>0</v>
      </c>
    </row>
    <row r="58" spans="1:10" s="77" customFormat="1" ht="11.25">
      <c r="A58" s="78" t="s">
        <v>142</v>
      </c>
      <c r="B58" s="68" t="s">
        <v>75</v>
      </c>
      <c r="C58" s="31" t="s">
        <v>32</v>
      </c>
      <c r="D58" s="32">
        <f>+D57</f>
        <v>158.25</v>
      </c>
      <c r="E58" s="33"/>
      <c r="F58" s="34"/>
      <c r="G58" s="35">
        <f>+E58+F58</f>
        <v>0</v>
      </c>
      <c r="H58" s="33">
        <f>+D58*E58</f>
        <v>0</v>
      </c>
      <c r="I58" s="36">
        <f>+D58*F58</f>
        <v>0</v>
      </c>
      <c r="J58" s="37">
        <f>+D58*G58</f>
        <v>0</v>
      </c>
    </row>
    <row r="59" spans="1:10" s="77" customFormat="1" ht="11.25">
      <c r="A59" s="78" t="s">
        <v>143</v>
      </c>
      <c r="B59" s="68" t="s">
        <v>74</v>
      </c>
      <c r="C59" s="31" t="s">
        <v>32</v>
      </c>
      <c r="D59" s="32">
        <f>+D57</f>
        <v>158.25</v>
      </c>
      <c r="E59" s="33"/>
      <c r="F59" s="34"/>
      <c r="G59" s="35">
        <f>+E59+F59</f>
        <v>0</v>
      </c>
      <c r="H59" s="33">
        <f>+D59*E59</f>
        <v>0</v>
      </c>
      <c r="I59" s="36">
        <f>+D59*F59</f>
        <v>0</v>
      </c>
      <c r="J59" s="37">
        <f>+D59*G59</f>
        <v>0</v>
      </c>
    </row>
    <row r="60" spans="1:10" s="77" customFormat="1" ht="11.25">
      <c r="A60" s="67" t="s">
        <v>144</v>
      </c>
      <c r="B60" s="80" t="s">
        <v>13</v>
      </c>
      <c r="C60" s="31"/>
      <c r="D60" s="32"/>
      <c r="E60" s="33"/>
      <c r="F60" s="36"/>
      <c r="G60" s="35"/>
      <c r="H60" s="33"/>
      <c r="I60" s="36"/>
      <c r="J60" s="37"/>
    </row>
    <row r="61" spans="1:10" s="77" customFormat="1" ht="11.25">
      <c r="A61" s="78" t="s">
        <v>145</v>
      </c>
      <c r="B61" s="68" t="s">
        <v>46</v>
      </c>
      <c r="C61" s="31" t="s">
        <v>32</v>
      </c>
      <c r="D61" s="32">
        <f>+D34</f>
        <v>133.705</v>
      </c>
      <c r="E61" s="33"/>
      <c r="F61" s="34"/>
      <c r="G61" s="35">
        <f aca="true" t="shared" si="5" ref="G61:G66">+E61+F61</f>
        <v>0</v>
      </c>
      <c r="H61" s="33">
        <f aca="true" t="shared" si="6" ref="H61:H66">+D61*E61</f>
        <v>0</v>
      </c>
      <c r="I61" s="36">
        <f aca="true" t="shared" si="7" ref="I61:I66">+D61*F61</f>
        <v>0</v>
      </c>
      <c r="J61" s="37">
        <f aca="true" t="shared" si="8" ref="J61:J66">+D61*G61</f>
        <v>0</v>
      </c>
    </row>
    <row r="62" spans="1:10" s="77" customFormat="1" ht="11.25">
      <c r="A62" s="78" t="s">
        <v>146</v>
      </c>
      <c r="B62" s="68" t="s">
        <v>47</v>
      </c>
      <c r="C62" s="31" t="s">
        <v>32</v>
      </c>
      <c r="D62" s="32">
        <f>+D61</f>
        <v>133.705</v>
      </c>
      <c r="E62" s="33"/>
      <c r="F62" s="34"/>
      <c r="G62" s="35">
        <f t="shared" si="5"/>
        <v>0</v>
      </c>
      <c r="H62" s="33">
        <f t="shared" si="6"/>
        <v>0</v>
      </c>
      <c r="I62" s="36">
        <f t="shared" si="7"/>
        <v>0</v>
      </c>
      <c r="J62" s="37">
        <f t="shared" si="8"/>
        <v>0</v>
      </c>
    </row>
    <row r="63" spans="1:10" s="77" customFormat="1" ht="11.25">
      <c r="A63" s="78" t="s">
        <v>147</v>
      </c>
      <c r="B63" s="68" t="s">
        <v>76</v>
      </c>
      <c r="C63" s="31" t="s">
        <v>32</v>
      </c>
      <c r="D63" s="32">
        <f>9.36</f>
        <v>9.36</v>
      </c>
      <c r="E63" s="33"/>
      <c r="F63" s="34"/>
      <c r="G63" s="35">
        <f t="shared" si="5"/>
        <v>0</v>
      </c>
      <c r="H63" s="33">
        <f t="shared" si="6"/>
        <v>0</v>
      </c>
      <c r="I63" s="36">
        <f t="shared" si="7"/>
        <v>0</v>
      </c>
      <c r="J63" s="37">
        <f t="shared" si="8"/>
        <v>0</v>
      </c>
    </row>
    <row r="64" spans="1:10" s="77" customFormat="1" ht="11.25">
      <c r="A64" s="78" t="s">
        <v>148</v>
      </c>
      <c r="B64" s="68" t="s">
        <v>77</v>
      </c>
      <c r="C64" s="31" t="s">
        <v>32</v>
      </c>
      <c r="D64" s="32">
        <f>+D63</f>
        <v>9.36</v>
      </c>
      <c r="E64" s="33"/>
      <c r="F64" s="34"/>
      <c r="G64" s="35">
        <f t="shared" si="5"/>
        <v>0</v>
      </c>
      <c r="H64" s="33">
        <f t="shared" si="6"/>
        <v>0</v>
      </c>
      <c r="I64" s="36">
        <f t="shared" si="7"/>
        <v>0</v>
      </c>
      <c r="J64" s="37">
        <f t="shared" si="8"/>
        <v>0</v>
      </c>
    </row>
    <row r="65" spans="1:10" s="77" customFormat="1" ht="11.25">
      <c r="A65" s="78" t="s">
        <v>149</v>
      </c>
      <c r="B65" s="68" t="s">
        <v>106</v>
      </c>
      <c r="C65" s="31" t="s">
        <v>32</v>
      </c>
      <c r="D65" s="32">
        <v>40</v>
      </c>
      <c r="E65" s="33"/>
      <c r="F65" s="34"/>
      <c r="G65" s="35">
        <f t="shared" si="5"/>
        <v>0</v>
      </c>
      <c r="H65" s="33">
        <f t="shared" si="6"/>
        <v>0</v>
      </c>
      <c r="I65" s="36">
        <f t="shared" si="7"/>
        <v>0</v>
      </c>
      <c r="J65" s="37">
        <f t="shared" si="8"/>
        <v>0</v>
      </c>
    </row>
    <row r="66" spans="1:10" s="77" customFormat="1" ht="22.5">
      <c r="A66" s="78" t="s">
        <v>150</v>
      </c>
      <c r="B66" s="68" t="s">
        <v>78</v>
      </c>
      <c r="C66" s="31" t="s">
        <v>32</v>
      </c>
      <c r="D66" s="32">
        <f>+D65</f>
        <v>40</v>
      </c>
      <c r="E66" s="33"/>
      <c r="F66" s="34"/>
      <c r="G66" s="35">
        <f t="shared" si="5"/>
        <v>0</v>
      </c>
      <c r="H66" s="33">
        <f t="shared" si="6"/>
        <v>0</v>
      </c>
      <c r="I66" s="36">
        <f t="shared" si="7"/>
        <v>0</v>
      </c>
      <c r="J66" s="37">
        <f t="shared" si="8"/>
        <v>0</v>
      </c>
    </row>
    <row r="67" spans="1:10" s="77" customFormat="1" ht="11.25">
      <c r="A67" s="67" t="s">
        <v>151</v>
      </c>
      <c r="B67" s="80" t="s">
        <v>48</v>
      </c>
      <c r="C67" s="31"/>
      <c r="D67" s="32"/>
      <c r="E67" s="33"/>
      <c r="F67" s="36"/>
      <c r="G67" s="35"/>
      <c r="H67" s="33"/>
      <c r="I67" s="36"/>
      <c r="J67" s="37"/>
    </row>
    <row r="68" spans="1:10" s="77" customFormat="1" ht="22.5">
      <c r="A68" s="78" t="s">
        <v>152</v>
      </c>
      <c r="B68" s="68" t="s">
        <v>81</v>
      </c>
      <c r="C68" s="31" t="s">
        <v>22</v>
      </c>
      <c r="D68" s="32">
        <v>1</v>
      </c>
      <c r="E68" s="33"/>
      <c r="F68" s="34"/>
      <c r="G68" s="35">
        <f>+E68+F68</f>
        <v>0</v>
      </c>
      <c r="H68" s="33">
        <f>+D68*E68</f>
        <v>0</v>
      </c>
      <c r="I68" s="36">
        <f>+D68*F68</f>
        <v>0</v>
      </c>
      <c r="J68" s="37">
        <f>+D68*G68</f>
        <v>0</v>
      </c>
    </row>
    <row r="69" spans="1:10" s="77" customFormat="1" ht="22.5">
      <c r="A69" s="78" t="s">
        <v>153</v>
      </c>
      <c r="B69" s="68" t="s">
        <v>79</v>
      </c>
      <c r="C69" s="31" t="s">
        <v>22</v>
      </c>
      <c r="D69" s="32">
        <v>1</v>
      </c>
      <c r="E69" s="33"/>
      <c r="F69" s="34"/>
      <c r="G69" s="35">
        <f>+E69+F69</f>
        <v>0</v>
      </c>
      <c r="H69" s="33">
        <f>+D69*E69</f>
        <v>0</v>
      </c>
      <c r="I69" s="36">
        <f>+D69*F69</f>
        <v>0</v>
      </c>
      <c r="J69" s="37">
        <f>+D69*G69</f>
        <v>0</v>
      </c>
    </row>
    <row r="70" spans="1:10" s="77" customFormat="1" ht="22.5">
      <c r="A70" s="78" t="s">
        <v>154</v>
      </c>
      <c r="B70" s="68" t="s">
        <v>84</v>
      </c>
      <c r="C70" s="31" t="s">
        <v>22</v>
      </c>
      <c r="D70" s="32">
        <v>1</v>
      </c>
      <c r="E70" s="33"/>
      <c r="F70" s="34"/>
      <c r="G70" s="35">
        <f>+E70+F70</f>
        <v>0</v>
      </c>
      <c r="H70" s="33">
        <f>+D70*E70</f>
        <v>0</v>
      </c>
      <c r="I70" s="36">
        <f>+D70*F70</f>
        <v>0</v>
      </c>
      <c r="J70" s="37">
        <f>+D70*G70</f>
        <v>0</v>
      </c>
    </row>
    <row r="71" spans="1:10" s="77" customFormat="1" ht="11.25">
      <c r="A71" s="67" t="s">
        <v>155</v>
      </c>
      <c r="B71" s="80" t="s">
        <v>80</v>
      </c>
      <c r="C71" s="81"/>
      <c r="D71" s="82"/>
      <c r="E71" s="83"/>
      <c r="F71" s="84"/>
      <c r="G71" s="85"/>
      <c r="H71" s="83"/>
      <c r="I71" s="86"/>
      <c r="J71" s="87"/>
    </row>
    <row r="72" spans="1:10" s="77" customFormat="1" ht="22.5">
      <c r="A72" s="78" t="s">
        <v>156</v>
      </c>
      <c r="B72" s="68" t="s">
        <v>107</v>
      </c>
      <c r="C72" s="31" t="s">
        <v>82</v>
      </c>
      <c r="D72" s="32">
        <f>+D76*1.1</f>
        <v>18.810000000000002</v>
      </c>
      <c r="E72" s="33"/>
      <c r="F72" s="34"/>
      <c r="G72" s="35">
        <f>+E72+F72</f>
        <v>0</v>
      </c>
      <c r="H72" s="33">
        <f>+D72*E72</f>
        <v>0</v>
      </c>
      <c r="I72" s="36">
        <f>+D72*F72</f>
        <v>0</v>
      </c>
      <c r="J72" s="37">
        <f>+D72*G72</f>
        <v>0</v>
      </c>
    </row>
    <row r="73" spans="1:10" s="77" customFormat="1" ht="22.5">
      <c r="A73" s="78" t="s">
        <v>157</v>
      </c>
      <c r="B73" s="68" t="s">
        <v>108</v>
      </c>
      <c r="C73" s="31" t="s">
        <v>82</v>
      </c>
      <c r="D73" s="32">
        <f>+D72</f>
        <v>18.810000000000002</v>
      </c>
      <c r="E73" s="33"/>
      <c r="F73" s="34"/>
      <c r="G73" s="35">
        <f>+E73+F73</f>
        <v>0</v>
      </c>
      <c r="H73" s="33">
        <f>+D73*E73</f>
        <v>0</v>
      </c>
      <c r="I73" s="36">
        <f>+D73*F73</f>
        <v>0</v>
      </c>
      <c r="J73" s="37">
        <f>+D73*G73</f>
        <v>0</v>
      </c>
    </row>
    <row r="74" spans="1:10" s="77" customFormat="1" ht="11.25">
      <c r="A74" s="78"/>
      <c r="B74" s="68"/>
      <c r="C74" s="31"/>
      <c r="D74" s="32"/>
      <c r="E74" s="33"/>
      <c r="F74" s="34"/>
      <c r="G74" s="35"/>
      <c r="H74" s="33"/>
      <c r="I74" s="36"/>
      <c r="J74" s="37"/>
    </row>
    <row r="75" spans="1:10" s="77" customFormat="1" ht="11.25">
      <c r="A75" s="69" t="s">
        <v>158</v>
      </c>
      <c r="B75" s="70" t="s">
        <v>1</v>
      </c>
      <c r="C75" s="71"/>
      <c r="D75" s="72"/>
      <c r="E75" s="73"/>
      <c r="F75" s="74"/>
      <c r="G75" s="75"/>
      <c r="H75" s="73"/>
      <c r="I75" s="74"/>
      <c r="J75" s="76">
        <f>SUM(J76)</f>
        <v>0</v>
      </c>
    </row>
    <row r="76" spans="1:10" s="77" customFormat="1" ht="22.5">
      <c r="A76" s="78" t="s">
        <v>159</v>
      </c>
      <c r="B76" s="68" t="s">
        <v>83</v>
      </c>
      <c r="C76" s="31" t="s">
        <v>5</v>
      </c>
      <c r="D76" s="32">
        <v>17.1</v>
      </c>
      <c r="E76" s="33"/>
      <c r="F76" s="34"/>
      <c r="G76" s="35">
        <f>+E76+F76</f>
        <v>0</v>
      </c>
      <c r="H76" s="33">
        <f>+D76*E76</f>
        <v>0</v>
      </c>
      <c r="I76" s="36">
        <f>+D76*F76</f>
        <v>0</v>
      </c>
      <c r="J76" s="37">
        <f>+D76*G76</f>
        <v>0</v>
      </c>
    </row>
    <row r="77" spans="1:10" s="77" customFormat="1" ht="11.25">
      <c r="A77" s="78"/>
      <c r="B77" s="68"/>
      <c r="C77" s="31"/>
      <c r="D77" s="32"/>
      <c r="E77" s="33"/>
      <c r="F77" s="36"/>
      <c r="G77" s="35"/>
      <c r="H77" s="33"/>
      <c r="I77" s="36"/>
      <c r="J77" s="87"/>
    </row>
    <row r="78" spans="1:10" s="77" customFormat="1" ht="11.25">
      <c r="A78" s="88" t="s">
        <v>160</v>
      </c>
      <c r="B78" s="89" t="s">
        <v>14</v>
      </c>
      <c r="C78" s="90"/>
      <c r="D78" s="91"/>
      <c r="E78" s="92"/>
      <c r="F78" s="93"/>
      <c r="G78" s="94"/>
      <c r="H78" s="92"/>
      <c r="I78" s="93"/>
      <c r="J78" s="28">
        <f>SUM(J79)</f>
        <v>0</v>
      </c>
    </row>
    <row r="79" spans="1:10" s="77" customFormat="1" ht="45">
      <c r="A79" s="78" t="s">
        <v>161</v>
      </c>
      <c r="B79" s="68" t="s">
        <v>85</v>
      </c>
      <c r="C79" s="31" t="s">
        <v>37</v>
      </c>
      <c r="D79" s="32">
        <v>20</v>
      </c>
      <c r="E79" s="33"/>
      <c r="F79" s="34"/>
      <c r="G79" s="35">
        <f>+E79+F79</f>
        <v>0</v>
      </c>
      <c r="H79" s="33">
        <f>+D79*E79</f>
        <v>0</v>
      </c>
      <c r="I79" s="36">
        <f>+D79*F79</f>
        <v>0</v>
      </c>
      <c r="J79" s="37">
        <f>+D79*G79</f>
        <v>0</v>
      </c>
    </row>
    <row r="80" spans="1:10" s="77" customFormat="1" ht="33.75">
      <c r="A80" s="78" t="s">
        <v>162</v>
      </c>
      <c r="B80" s="68" t="s">
        <v>86</v>
      </c>
      <c r="C80" s="31" t="s">
        <v>37</v>
      </c>
      <c r="D80" s="32">
        <v>5</v>
      </c>
      <c r="E80" s="33"/>
      <c r="F80" s="34"/>
      <c r="G80" s="35">
        <f>+E80+F80</f>
        <v>0</v>
      </c>
      <c r="H80" s="33">
        <f>+D80*E80</f>
        <v>0</v>
      </c>
      <c r="I80" s="36">
        <f>+D80*F80</f>
        <v>0</v>
      </c>
      <c r="J80" s="37">
        <f>+D80*G80</f>
        <v>0</v>
      </c>
    </row>
    <row r="81" spans="1:10" s="77" customFormat="1" ht="22.5">
      <c r="A81" s="78" t="s">
        <v>163</v>
      </c>
      <c r="B81" s="68" t="s">
        <v>87</v>
      </c>
      <c r="C81" s="31" t="s">
        <v>37</v>
      </c>
      <c r="D81" s="32">
        <v>2</v>
      </c>
      <c r="E81" s="33"/>
      <c r="F81" s="34"/>
      <c r="G81" s="35">
        <f>+E81+F81</f>
        <v>0</v>
      </c>
      <c r="H81" s="33">
        <f>+D81*E81</f>
        <v>0</v>
      </c>
      <c r="I81" s="36">
        <f>+D81*F81</f>
        <v>0</v>
      </c>
      <c r="J81" s="37">
        <f>+D81*G81</f>
        <v>0</v>
      </c>
    </row>
    <row r="82" spans="1:10" s="77" customFormat="1" ht="33.75">
      <c r="A82" s="88" t="s">
        <v>164</v>
      </c>
      <c r="B82" s="89" t="s">
        <v>51</v>
      </c>
      <c r="C82" s="90"/>
      <c r="D82" s="91"/>
      <c r="E82" s="92"/>
      <c r="F82" s="93"/>
      <c r="G82" s="94"/>
      <c r="H82" s="92"/>
      <c r="I82" s="93"/>
      <c r="J82" s="28">
        <f>SUM(J83:J84)</f>
        <v>0</v>
      </c>
    </row>
    <row r="83" spans="1:10" s="77" customFormat="1" ht="33.75">
      <c r="A83" s="78" t="s">
        <v>165</v>
      </c>
      <c r="B83" s="68" t="s">
        <v>88</v>
      </c>
      <c r="C83" s="31" t="s">
        <v>22</v>
      </c>
      <c r="D83" s="32">
        <v>1</v>
      </c>
      <c r="E83" s="33"/>
      <c r="F83" s="34"/>
      <c r="G83" s="35">
        <f>+E83+F83</f>
        <v>0</v>
      </c>
      <c r="H83" s="33">
        <f>+D83*E83</f>
        <v>0</v>
      </c>
      <c r="I83" s="36">
        <f>+D83*F83</f>
        <v>0</v>
      </c>
      <c r="J83" s="37">
        <f>+D83*G83</f>
        <v>0</v>
      </c>
    </row>
    <row r="84" spans="1:10" s="77" customFormat="1" ht="11.25">
      <c r="A84" s="78" t="s">
        <v>166</v>
      </c>
      <c r="B84" s="68" t="s">
        <v>89</v>
      </c>
      <c r="C84" s="31" t="s">
        <v>22</v>
      </c>
      <c r="D84" s="32">
        <v>1</v>
      </c>
      <c r="E84" s="33"/>
      <c r="F84" s="34"/>
      <c r="G84" s="35">
        <f>+E84+F84</f>
        <v>0</v>
      </c>
      <c r="H84" s="33">
        <f>+D84*E84</f>
        <v>0</v>
      </c>
      <c r="I84" s="36">
        <f>+D84*F84</f>
        <v>0</v>
      </c>
      <c r="J84" s="37">
        <f>+D84*G84</f>
        <v>0</v>
      </c>
    </row>
    <row r="85" spans="1:10" s="77" customFormat="1" ht="11.25">
      <c r="A85" s="88" t="s">
        <v>167</v>
      </c>
      <c r="B85" s="89" t="s">
        <v>50</v>
      </c>
      <c r="C85" s="90"/>
      <c r="D85" s="91"/>
      <c r="E85" s="92"/>
      <c r="F85" s="93"/>
      <c r="G85" s="94"/>
      <c r="H85" s="92"/>
      <c r="I85" s="93"/>
      <c r="J85" s="28">
        <f>SUM(J86:J87)</f>
        <v>0</v>
      </c>
    </row>
    <row r="86" spans="1:10" s="77" customFormat="1" ht="45">
      <c r="A86" s="78" t="s">
        <v>168</v>
      </c>
      <c r="B86" s="68" t="s">
        <v>90</v>
      </c>
      <c r="C86" s="31" t="s">
        <v>22</v>
      </c>
      <c r="D86" s="32">
        <v>1</v>
      </c>
      <c r="E86" s="33"/>
      <c r="F86" s="34"/>
      <c r="G86" s="35">
        <f>+E86+F86</f>
        <v>0</v>
      </c>
      <c r="H86" s="33">
        <f>+D86*E86</f>
        <v>0</v>
      </c>
      <c r="I86" s="36">
        <f>+D86*F86</f>
        <v>0</v>
      </c>
      <c r="J86" s="37">
        <f>+D86*G86</f>
        <v>0</v>
      </c>
    </row>
    <row r="87" spans="1:10" s="77" customFormat="1" ht="57" thickBot="1">
      <c r="A87" s="78" t="s">
        <v>169</v>
      </c>
      <c r="B87" s="68" t="s">
        <v>91</v>
      </c>
      <c r="C87" s="31" t="s">
        <v>22</v>
      </c>
      <c r="D87" s="32">
        <v>1</v>
      </c>
      <c r="E87" s="33"/>
      <c r="F87" s="34"/>
      <c r="G87" s="35">
        <f>+E87+F87</f>
        <v>0</v>
      </c>
      <c r="H87" s="33">
        <f>+D87*E87</f>
        <v>0</v>
      </c>
      <c r="I87" s="36">
        <f>+D87*F87</f>
        <v>0</v>
      </c>
      <c r="J87" s="37">
        <f>+D87*G87</f>
        <v>0</v>
      </c>
    </row>
    <row r="88" spans="1:10" s="77" customFormat="1" ht="12" thickBot="1">
      <c r="A88" s="194" t="s">
        <v>265</v>
      </c>
      <c r="B88" s="195"/>
      <c r="C88" s="195"/>
      <c r="D88" s="195"/>
      <c r="E88" s="195"/>
      <c r="F88" s="195"/>
      <c r="G88" s="195"/>
      <c r="H88" s="196">
        <f>+J85+J82+J78+J75+J51+J48+J44+J39+J31+J17+J9</f>
        <v>0</v>
      </c>
      <c r="I88" s="197"/>
      <c r="J88" s="198"/>
    </row>
    <row r="89" spans="1:10" s="77" customFormat="1" ht="12" thickBot="1">
      <c r="A89" s="205"/>
      <c r="B89" s="206"/>
      <c r="C89" s="206"/>
      <c r="D89" s="206"/>
      <c r="E89" s="206"/>
      <c r="F89" s="206"/>
      <c r="G89" s="206"/>
      <c r="H89" s="206"/>
      <c r="I89" s="206"/>
      <c r="J89" s="207"/>
    </row>
    <row r="90" spans="1:10" s="77" customFormat="1" ht="12" thickBot="1">
      <c r="A90" s="95"/>
      <c r="B90" s="96"/>
      <c r="C90" s="97"/>
      <c r="D90" s="98"/>
      <c r="E90" s="98"/>
      <c r="F90" s="98"/>
      <c r="G90" s="98"/>
      <c r="H90" s="98"/>
      <c r="I90" s="98"/>
      <c r="J90" s="99"/>
    </row>
    <row r="91" spans="1:10" s="77" customFormat="1" ht="23.25" thickBot="1">
      <c r="A91" s="100" t="s">
        <v>34</v>
      </c>
      <c r="B91" s="101" t="s">
        <v>20</v>
      </c>
      <c r="C91" s="102" t="s">
        <v>24</v>
      </c>
      <c r="D91" s="103" t="s">
        <v>23</v>
      </c>
      <c r="E91" s="104" t="s">
        <v>27</v>
      </c>
      <c r="F91" s="105" t="s">
        <v>28</v>
      </c>
      <c r="G91" s="106" t="s">
        <v>29</v>
      </c>
      <c r="H91" s="104" t="s">
        <v>27</v>
      </c>
      <c r="I91" s="105" t="s">
        <v>28</v>
      </c>
      <c r="J91" s="106" t="s">
        <v>29</v>
      </c>
    </row>
    <row r="92" spans="1:10" s="77" customFormat="1" ht="11.25">
      <c r="A92" s="107" t="s">
        <v>170</v>
      </c>
      <c r="B92" s="108" t="s">
        <v>35</v>
      </c>
      <c r="C92" s="109"/>
      <c r="D92" s="110"/>
      <c r="E92" s="111"/>
      <c r="F92" s="112"/>
      <c r="G92" s="113"/>
      <c r="H92" s="111"/>
      <c r="I92" s="112"/>
      <c r="J92" s="114"/>
    </row>
    <row r="93" spans="1:10" s="77" customFormat="1" ht="11.25">
      <c r="A93" s="115"/>
      <c r="B93" s="116"/>
      <c r="C93" s="117"/>
      <c r="D93" s="118"/>
      <c r="E93" s="119"/>
      <c r="F93" s="120"/>
      <c r="G93" s="121"/>
      <c r="H93" s="119"/>
      <c r="I93" s="120"/>
      <c r="J93" s="122"/>
    </row>
    <row r="94" spans="1:10" s="77" customFormat="1" ht="11.25">
      <c r="A94" s="115"/>
      <c r="B94" s="116"/>
      <c r="C94" s="117"/>
      <c r="D94" s="118"/>
      <c r="E94" s="119"/>
      <c r="F94" s="120"/>
      <c r="G94" s="121"/>
      <c r="H94" s="119"/>
      <c r="I94" s="120"/>
      <c r="J94" s="122"/>
    </row>
    <row r="95" spans="1:10" s="77" customFormat="1" ht="11.25">
      <c r="A95" s="115"/>
      <c r="B95" s="116"/>
      <c r="C95" s="117"/>
      <c r="D95" s="118"/>
      <c r="E95" s="119"/>
      <c r="F95" s="120"/>
      <c r="G95" s="121"/>
      <c r="H95" s="119"/>
      <c r="I95" s="120"/>
      <c r="J95" s="122"/>
    </row>
    <row r="96" spans="1:10" s="77" customFormat="1" ht="11.25">
      <c r="A96" s="115"/>
      <c r="B96" s="68"/>
      <c r="C96" s="123"/>
      <c r="D96" s="124"/>
      <c r="E96" s="33"/>
      <c r="F96" s="36"/>
      <c r="G96" s="125"/>
      <c r="H96" s="126"/>
      <c r="I96" s="127"/>
      <c r="J96" s="128"/>
    </row>
    <row r="97" spans="1:10" s="77" customFormat="1" ht="11.25">
      <c r="A97" s="115"/>
      <c r="B97" s="68"/>
      <c r="C97" s="123"/>
      <c r="D97" s="124"/>
      <c r="E97" s="33"/>
      <c r="F97" s="36"/>
      <c r="G97" s="125"/>
      <c r="H97" s="126"/>
      <c r="I97" s="127"/>
      <c r="J97" s="128"/>
    </row>
    <row r="98" spans="1:10" s="77" customFormat="1" ht="11.25">
      <c r="A98" s="115"/>
      <c r="B98" s="68"/>
      <c r="C98" s="123"/>
      <c r="D98" s="124"/>
      <c r="E98" s="33"/>
      <c r="F98" s="36"/>
      <c r="G98" s="125"/>
      <c r="H98" s="126"/>
      <c r="I98" s="127"/>
      <c r="J98" s="128"/>
    </row>
    <row r="99" spans="1:10" s="77" customFormat="1" ht="11.25">
      <c r="A99" s="115"/>
      <c r="B99" s="129"/>
      <c r="C99" s="130"/>
      <c r="D99" s="131"/>
      <c r="E99" s="126"/>
      <c r="F99" s="127"/>
      <c r="G99" s="125"/>
      <c r="H99" s="126"/>
      <c r="I99" s="127"/>
      <c r="J99" s="128"/>
    </row>
    <row r="100" spans="1:10" s="77" customFormat="1" ht="11.25">
      <c r="A100" s="132" t="s">
        <v>171</v>
      </c>
      <c r="B100" s="133" t="s">
        <v>36</v>
      </c>
      <c r="C100" s="134"/>
      <c r="D100" s="135"/>
      <c r="E100" s="126"/>
      <c r="F100" s="127"/>
      <c r="G100" s="125"/>
      <c r="H100" s="126"/>
      <c r="I100" s="127"/>
      <c r="J100" s="128"/>
    </row>
    <row r="101" spans="1:10" s="77" customFormat="1" ht="11.25">
      <c r="A101" s="136"/>
      <c r="B101" s="68"/>
      <c r="C101" s="123"/>
      <c r="D101" s="124"/>
      <c r="E101" s="33"/>
      <c r="F101" s="36"/>
      <c r="G101" s="125"/>
      <c r="H101" s="126"/>
      <c r="I101" s="127"/>
      <c r="J101" s="128"/>
    </row>
    <row r="102" spans="1:10" s="77" customFormat="1" ht="11.25">
      <c r="A102" s="136"/>
      <c r="B102" s="68"/>
      <c r="C102" s="123"/>
      <c r="D102" s="124"/>
      <c r="E102" s="33"/>
      <c r="F102" s="36"/>
      <c r="G102" s="125"/>
      <c r="H102" s="126"/>
      <c r="I102" s="127"/>
      <c r="J102" s="128"/>
    </row>
    <row r="103" spans="1:10" s="77" customFormat="1" ht="11.25">
      <c r="A103" s="136"/>
      <c r="B103" s="68"/>
      <c r="C103" s="123"/>
      <c r="D103" s="124"/>
      <c r="E103" s="33"/>
      <c r="F103" s="36"/>
      <c r="G103" s="125"/>
      <c r="H103" s="126"/>
      <c r="I103" s="127"/>
      <c r="J103" s="128"/>
    </row>
    <row r="104" spans="1:10" s="77" customFormat="1" ht="11.25">
      <c r="A104" s="132"/>
      <c r="B104" s="129"/>
      <c r="C104" s="130"/>
      <c r="D104" s="131"/>
      <c r="E104" s="126"/>
      <c r="F104" s="127"/>
      <c r="G104" s="125"/>
      <c r="H104" s="126"/>
      <c r="I104" s="127"/>
      <c r="J104" s="128"/>
    </row>
    <row r="105" spans="1:10" s="77" customFormat="1" ht="12" thickBot="1">
      <c r="A105" s="137"/>
      <c r="B105" s="138"/>
      <c r="C105" s="139"/>
      <c r="D105" s="140"/>
      <c r="E105" s="141"/>
      <c r="F105" s="142"/>
      <c r="G105" s="143"/>
      <c r="H105" s="144"/>
      <c r="I105" s="145"/>
      <c r="J105" s="146"/>
    </row>
    <row r="106" spans="1:10" ht="12" thickBot="1">
      <c r="A106" s="194" t="s">
        <v>269</v>
      </c>
      <c r="B106" s="195"/>
      <c r="C106" s="195"/>
      <c r="D106" s="195"/>
      <c r="E106" s="195"/>
      <c r="F106" s="195"/>
      <c r="G106" s="195"/>
      <c r="H106" s="196">
        <f>SUM(J92:J105)</f>
        <v>0</v>
      </c>
      <c r="I106" s="197"/>
      <c r="J106" s="198"/>
    </row>
    <row r="107" spans="1:10" ht="11.25">
      <c r="A107" s="223"/>
      <c r="B107" s="224"/>
      <c r="C107" s="224"/>
      <c r="D107" s="224"/>
      <c r="E107" s="224"/>
      <c r="F107" s="224"/>
      <c r="G107" s="224"/>
      <c r="H107" s="224"/>
      <c r="I107" s="224"/>
      <c r="J107" s="225"/>
    </row>
    <row r="108" spans="1:10" ht="11.25">
      <c r="A108" s="214" t="s">
        <v>266</v>
      </c>
      <c r="B108" s="214"/>
      <c r="C108" s="214"/>
      <c r="D108" s="214"/>
      <c r="E108" s="214"/>
      <c r="F108" s="214"/>
      <c r="G108" s="214"/>
      <c r="H108" s="222">
        <f>H87+H106</f>
        <v>0</v>
      </c>
      <c r="I108" s="222"/>
      <c r="J108" s="222"/>
    </row>
    <row r="109" spans="1:10" ht="13.5" customHeight="1">
      <c r="A109" s="187"/>
      <c r="B109" s="187"/>
      <c r="C109" s="187"/>
      <c r="D109" s="187"/>
      <c r="E109" s="187"/>
      <c r="F109" s="187"/>
      <c r="G109" s="187"/>
      <c r="H109" s="187"/>
      <c r="I109" s="187"/>
      <c r="J109" s="187"/>
    </row>
    <row r="110" spans="1:10" ht="11.25">
      <c r="A110" s="187"/>
      <c r="B110" s="187"/>
      <c r="C110" s="187"/>
      <c r="D110" s="187"/>
      <c r="E110" s="187"/>
      <c r="F110" s="187"/>
      <c r="G110" s="187"/>
      <c r="H110" s="187"/>
      <c r="I110" s="187"/>
      <c r="J110" s="187"/>
    </row>
    <row r="111" spans="1:10" ht="11.25">
      <c r="A111" s="216" t="s">
        <v>259</v>
      </c>
      <c r="B111" s="217"/>
      <c r="C111" s="217"/>
      <c r="D111" s="217"/>
      <c r="E111" s="217"/>
      <c r="F111" s="217"/>
      <c r="G111" s="217"/>
      <c r="H111" s="217"/>
      <c r="I111" s="217"/>
      <c r="J111" s="218"/>
    </row>
    <row r="112" spans="1:10" ht="11.2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</row>
    <row r="113" spans="1:10" ht="11.25">
      <c r="A113" s="88" t="s">
        <v>19</v>
      </c>
      <c r="B113" s="89" t="s">
        <v>6</v>
      </c>
      <c r="C113" s="147"/>
      <c r="D113" s="148"/>
      <c r="E113" s="149">
        <v>0</v>
      </c>
      <c r="F113" s="150">
        <v>0</v>
      </c>
      <c r="G113" s="151"/>
      <c r="H113" s="149"/>
      <c r="I113" s="150"/>
      <c r="J113" s="28">
        <f>SUM(J114:J115)</f>
        <v>0</v>
      </c>
    </row>
    <row r="114" spans="1:10" ht="11.25">
      <c r="A114" s="64" t="s">
        <v>173</v>
      </c>
      <c r="B114" s="30" t="s">
        <v>199</v>
      </c>
      <c r="C114" s="152" t="s">
        <v>32</v>
      </c>
      <c r="D114" s="153">
        <v>627.17</v>
      </c>
      <c r="E114" s="154"/>
      <c r="F114" s="155"/>
      <c r="G114" s="156">
        <f aca="true" t="shared" si="9" ref="G114:G119">+E114+F114</f>
        <v>0</v>
      </c>
      <c r="H114" s="154">
        <f aca="true" t="shared" si="10" ref="H114:H119">+D114*E114</f>
        <v>0</v>
      </c>
      <c r="I114" s="157">
        <f aca="true" t="shared" si="11" ref="I114:I119">+D114*F114</f>
        <v>0</v>
      </c>
      <c r="J114" s="158">
        <f aca="true" t="shared" si="12" ref="J114:J119">+D114*G114</f>
        <v>0</v>
      </c>
    </row>
    <row r="115" spans="1:10" ht="22.5">
      <c r="A115" s="64" t="s">
        <v>174</v>
      </c>
      <c r="B115" s="30" t="s">
        <v>39</v>
      </c>
      <c r="C115" s="152" t="s">
        <v>22</v>
      </c>
      <c r="D115" s="153">
        <v>1</v>
      </c>
      <c r="E115" s="154"/>
      <c r="F115" s="155"/>
      <c r="G115" s="156">
        <f t="shared" si="9"/>
        <v>0</v>
      </c>
      <c r="H115" s="154">
        <f t="shared" si="10"/>
        <v>0</v>
      </c>
      <c r="I115" s="157">
        <f t="shared" si="11"/>
        <v>0</v>
      </c>
      <c r="J115" s="158">
        <f t="shared" si="12"/>
        <v>0</v>
      </c>
    </row>
    <row r="116" spans="1:10" ht="33.75">
      <c r="A116" s="64" t="s">
        <v>175</v>
      </c>
      <c r="B116" s="159" t="s">
        <v>200</v>
      </c>
      <c r="C116" s="160" t="s">
        <v>22</v>
      </c>
      <c r="D116" s="161">
        <v>1</v>
      </c>
      <c r="E116" s="154"/>
      <c r="F116" s="155"/>
      <c r="G116" s="156">
        <f t="shared" si="9"/>
        <v>0</v>
      </c>
      <c r="H116" s="154">
        <f t="shared" si="10"/>
        <v>0</v>
      </c>
      <c r="I116" s="157">
        <f t="shared" si="11"/>
        <v>0</v>
      </c>
      <c r="J116" s="158">
        <f t="shared" si="12"/>
        <v>0</v>
      </c>
    </row>
    <row r="117" spans="1:10" ht="22.5">
      <c r="A117" s="64" t="s">
        <v>176</v>
      </c>
      <c r="B117" s="159" t="s">
        <v>201</v>
      </c>
      <c r="C117" s="160" t="s">
        <v>64</v>
      </c>
      <c r="D117" s="161">
        <v>2</v>
      </c>
      <c r="E117" s="154"/>
      <c r="F117" s="155"/>
      <c r="G117" s="156">
        <f t="shared" si="9"/>
        <v>0</v>
      </c>
      <c r="H117" s="154">
        <f t="shared" si="10"/>
        <v>0</v>
      </c>
      <c r="I117" s="157">
        <f t="shared" si="11"/>
        <v>0</v>
      </c>
      <c r="J117" s="158">
        <f t="shared" si="12"/>
        <v>0</v>
      </c>
    </row>
    <row r="118" spans="1:10" ht="22.5">
      <c r="A118" s="64" t="s">
        <v>177</v>
      </c>
      <c r="B118" s="159" t="s">
        <v>202</v>
      </c>
      <c r="C118" s="160" t="s">
        <v>64</v>
      </c>
      <c r="D118" s="161">
        <v>2</v>
      </c>
      <c r="E118" s="154"/>
      <c r="F118" s="155"/>
      <c r="G118" s="156">
        <f t="shared" si="9"/>
        <v>0</v>
      </c>
      <c r="H118" s="154">
        <f t="shared" si="10"/>
        <v>0</v>
      </c>
      <c r="I118" s="157">
        <f t="shared" si="11"/>
        <v>0</v>
      </c>
      <c r="J118" s="158">
        <f t="shared" si="12"/>
        <v>0</v>
      </c>
    </row>
    <row r="119" spans="1:10" ht="22.5">
      <c r="A119" s="64" t="s">
        <v>178</v>
      </c>
      <c r="B119" s="159" t="s">
        <v>203</v>
      </c>
      <c r="C119" s="160" t="s">
        <v>64</v>
      </c>
      <c r="D119" s="161">
        <v>6</v>
      </c>
      <c r="E119" s="154"/>
      <c r="F119" s="155"/>
      <c r="G119" s="156">
        <f t="shared" si="9"/>
        <v>0</v>
      </c>
      <c r="H119" s="154">
        <f t="shared" si="10"/>
        <v>0</v>
      </c>
      <c r="I119" s="157">
        <f t="shared" si="11"/>
        <v>0</v>
      </c>
      <c r="J119" s="158">
        <f t="shared" si="12"/>
        <v>0</v>
      </c>
    </row>
    <row r="120" spans="1:10" ht="11.25">
      <c r="A120" s="69" t="s">
        <v>38</v>
      </c>
      <c r="B120" s="70" t="s">
        <v>66</v>
      </c>
      <c r="C120" s="71"/>
      <c r="D120" s="72"/>
      <c r="E120" s="73"/>
      <c r="F120" s="74"/>
      <c r="G120" s="75"/>
      <c r="H120" s="73"/>
      <c r="I120" s="74"/>
      <c r="J120" s="76">
        <f>SUM(J121:J123)</f>
        <v>0</v>
      </c>
    </row>
    <row r="121" spans="1:10" ht="90">
      <c r="A121" s="162" t="s">
        <v>179</v>
      </c>
      <c r="B121" s="159" t="s">
        <v>204</v>
      </c>
      <c r="C121" s="152" t="s">
        <v>32</v>
      </c>
      <c r="D121" s="161">
        <v>146.14</v>
      </c>
      <c r="E121" s="154"/>
      <c r="F121" s="155"/>
      <c r="G121" s="156"/>
      <c r="H121" s="154"/>
      <c r="I121" s="157"/>
      <c r="J121" s="158"/>
    </row>
    <row r="122" spans="1:10" ht="22.5">
      <c r="A122" s="162" t="s">
        <v>239</v>
      </c>
      <c r="B122" s="159" t="s">
        <v>205</v>
      </c>
      <c r="C122" s="160" t="s">
        <v>64</v>
      </c>
      <c r="D122" s="161">
        <v>2</v>
      </c>
      <c r="E122" s="154"/>
      <c r="F122" s="155"/>
      <c r="G122" s="156"/>
      <c r="H122" s="154"/>
      <c r="I122" s="157"/>
      <c r="J122" s="158"/>
    </row>
    <row r="123" spans="1:10" ht="33.75">
      <c r="A123" s="162" t="s">
        <v>240</v>
      </c>
      <c r="B123" s="159" t="s">
        <v>206</v>
      </c>
      <c r="C123" s="160" t="s">
        <v>64</v>
      </c>
      <c r="D123" s="161">
        <v>6</v>
      </c>
      <c r="E123" s="154"/>
      <c r="F123" s="155"/>
      <c r="G123" s="156"/>
      <c r="H123" s="154"/>
      <c r="I123" s="157"/>
      <c r="J123" s="158"/>
    </row>
    <row r="124" spans="1:10" ht="11.25">
      <c r="A124" s="163"/>
      <c r="B124" s="159"/>
      <c r="C124" s="160"/>
      <c r="D124" s="161"/>
      <c r="E124" s="154"/>
      <c r="F124" s="155"/>
      <c r="G124" s="156"/>
      <c r="H124" s="154"/>
      <c r="I124" s="157"/>
      <c r="J124" s="158"/>
    </row>
    <row r="125" spans="1:10" ht="11.25">
      <c r="A125" s="69" t="s">
        <v>93</v>
      </c>
      <c r="B125" s="70" t="s">
        <v>3</v>
      </c>
      <c r="C125" s="71"/>
      <c r="D125" s="72"/>
      <c r="E125" s="73"/>
      <c r="F125" s="74"/>
      <c r="G125" s="75"/>
      <c r="H125" s="73"/>
      <c r="I125" s="74"/>
      <c r="J125" s="76">
        <f>SUM(J126:J129)</f>
        <v>0</v>
      </c>
    </row>
    <row r="126" spans="1:10" ht="22.5">
      <c r="A126" s="163" t="s">
        <v>180</v>
      </c>
      <c r="B126" s="159" t="s">
        <v>207</v>
      </c>
      <c r="C126" s="160" t="s">
        <v>22</v>
      </c>
      <c r="D126" s="161">
        <v>1</v>
      </c>
      <c r="E126" s="154"/>
      <c r="F126" s="155"/>
      <c r="G126" s="156">
        <f>+E126+F126</f>
        <v>0</v>
      </c>
      <c r="H126" s="154">
        <f>+D126*E126</f>
        <v>0</v>
      </c>
      <c r="I126" s="157">
        <f>+D126*F126</f>
        <v>0</v>
      </c>
      <c r="J126" s="158">
        <f>+D126*G126</f>
        <v>0</v>
      </c>
    </row>
    <row r="127" spans="1:10" ht="11.25">
      <c r="A127" s="163" t="s">
        <v>181</v>
      </c>
      <c r="B127" s="159" t="s">
        <v>208</v>
      </c>
      <c r="C127" s="160" t="s">
        <v>22</v>
      </c>
      <c r="D127" s="161">
        <v>1</v>
      </c>
      <c r="E127" s="154"/>
      <c r="F127" s="155"/>
      <c r="G127" s="156">
        <f>+E127+F127</f>
        <v>0</v>
      </c>
      <c r="H127" s="154">
        <f>+D127*E127</f>
        <v>0</v>
      </c>
      <c r="I127" s="157">
        <f>+D127*F127</f>
        <v>0</v>
      </c>
      <c r="J127" s="158">
        <f>+D127*G127</f>
        <v>0</v>
      </c>
    </row>
    <row r="128" spans="1:10" ht="11.25">
      <c r="A128" s="163" t="s">
        <v>182</v>
      </c>
      <c r="B128" s="159" t="s">
        <v>209</v>
      </c>
      <c r="C128" s="160" t="s">
        <v>22</v>
      </c>
      <c r="D128" s="161">
        <v>1</v>
      </c>
      <c r="E128" s="154"/>
      <c r="F128" s="155"/>
      <c r="G128" s="156">
        <f>+E128+F128</f>
        <v>0</v>
      </c>
      <c r="H128" s="154">
        <f>+D128*E128</f>
        <v>0</v>
      </c>
      <c r="I128" s="157">
        <f>+D128*F128</f>
        <v>0</v>
      </c>
      <c r="J128" s="158">
        <f>+D128*G128</f>
        <v>0</v>
      </c>
    </row>
    <row r="129" spans="1:10" ht="11.25">
      <c r="A129" s="163" t="s">
        <v>241</v>
      </c>
      <c r="B129" s="159" t="s">
        <v>210</v>
      </c>
      <c r="C129" s="160" t="s">
        <v>22</v>
      </c>
      <c r="D129" s="161">
        <v>1</v>
      </c>
      <c r="E129" s="154"/>
      <c r="F129" s="155"/>
      <c r="G129" s="156">
        <f>+E129+F129</f>
        <v>0</v>
      </c>
      <c r="H129" s="154">
        <f>+D129*E129</f>
        <v>0</v>
      </c>
      <c r="I129" s="157">
        <f>+D129*F129</f>
        <v>0</v>
      </c>
      <c r="J129" s="158">
        <f>+D129*G129</f>
        <v>0</v>
      </c>
    </row>
    <row r="130" spans="1:10" ht="11.25">
      <c r="A130" s="69" t="s">
        <v>183</v>
      </c>
      <c r="B130" s="70" t="s">
        <v>49</v>
      </c>
      <c r="C130" s="71"/>
      <c r="D130" s="72"/>
      <c r="E130" s="73"/>
      <c r="F130" s="74"/>
      <c r="G130" s="75"/>
      <c r="H130" s="73"/>
      <c r="I130" s="74"/>
      <c r="J130" s="76">
        <f>SUM(J131:J133)</f>
        <v>0</v>
      </c>
    </row>
    <row r="131" spans="1:10" ht="22.5">
      <c r="A131" s="163" t="s">
        <v>184</v>
      </c>
      <c r="B131" s="159" t="s">
        <v>103</v>
      </c>
      <c r="C131" s="160" t="s">
        <v>22</v>
      </c>
      <c r="D131" s="160">
        <v>1</v>
      </c>
      <c r="E131" s="164"/>
      <c r="F131" s="157"/>
      <c r="G131" s="156">
        <f>+E131+F131</f>
        <v>0</v>
      </c>
      <c r="H131" s="154">
        <f>+D131*E131</f>
        <v>0</v>
      </c>
      <c r="I131" s="157">
        <f>+D131*F131</f>
        <v>0</v>
      </c>
      <c r="J131" s="158">
        <f>+D131*G131</f>
        <v>0</v>
      </c>
    </row>
    <row r="132" spans="1:10" ht="78.75">
      <c r="A132" s="163" t="s">
        <v>185</v>
      </c>
      <c r="B132" s="159" t="s">
        <v>211</v>
      </c>
      <c r="C132" s="160" t="s">
        <v>37</v>
      </c>
      <c r="D132" s="161">
        <v>2</v>
      </c>
      <c r="E132" s="155"/>
      <c r="F132" s="155"/>
      <c r="G132" s="156">
        <f>+E132+F132</f>
        <v>0</v>
      </c>
      <c r="H132" s="154">
        <f>+D132*E132</f>
        <v>0</v>
      </c>
      <c r="I132" s="157">
        <f>+D132*F132</f>
        <v>0</v>
      </c>
      <c r="J132" s="158">
        <f>+D132*G132</f>
        <v>0</v>
      </c>
    </row>
    <row r="133" spans="1:10" ht="67.5">
      <c r="A133" s="163" t="s">
        <v>186</v>
      </c>
      <c r="B133" s="159" t="s">
        <v>212</v>
      </c>
      <c r="C133" s="160" t="s">
        <v>37</v>
      </c>
      <c r="D133" s="161">
        <v>6</v>
      </c>
      <c r="E133" s="155"/>
      <c r="F133" s="155"/>
      <c r="G133" s="156">
        <f>+E133+F133</f>
        <v>0</v>
      </c>
      <c r="H133" s="154">
        <f>+D133*E133</f>
        <v>0</v>
      </c>
      <c r="I133" s="157">
        <f>+D133*F133</f>
        <v>0</v>
      </c>
      <c r="J133" s="158">
        <f>+D133*G133</f>
        <v>0</v>
      </c>
    </row>
    <row r="134" spans="1:10" ht="11.25">
      <c r="A134" s="69" t="s">
        <v>187</v>
      </c>
      <c r="B134" s="70" t="s">
        <v>71</v>
      </c>
      <c r="C134" s="71"/>
      <c r="D134" s="72"/>
      <c r="E134" s="73"/>
      <c r="F134" s="74"/>
      <c r="G134" s="75"/>
      <c r="H134" s="73"/>
      <c r="I134" s="74"/>
      <c r="J134" s="76">
        <f>SUM(J135)</f>
        <v>0</v>
      </c>
    </row>
    <row r="135" spans="1:10" ht="33.75">
      <c r="A135" s="163" t="s">
        <v>188</v>
      </c>
      <c r="B135" s="159" t="s">
        <v>213</v>
      </c>
      <c r="C135" s="160" t="s">
        <v>42</v>
      </c>
      <c r="D135" s="161">
        <v>2</v>
      </c>
      <c r="E135" s="154"/>
      <c r="F135" s="155"/>
      <c r="G135" s="156">
        <f>+E135+F135</f>
        <v>0</v>
      </c>
      <c r="H135" s="154">
        <f>+D135*E135</f>
        <v>0</v>
      </c>
      <c r="I135" s="157">
        <f>+D135*F135</f>
        <v>0</v>
      </c>
      <c r="J135" s="158">
        <f>+D135*G135</f>
        <v>0</v>
      </c>
    </row>
    <row r="136" spans="1:10" ht="11.25">
      <c r="A136" s="69" t="s">
        <v>189</v>
      </c>
      <c r="B136" s="70" t="s">
        <v>2</v>
      </c>
      <c r="C136" s="71"/>
      <c r="D136" s="72"/>
      <c r="E136" s="73"/>
      <c r="F136" s="74"/>
      <c r="G136" s="75"/>
      <c r="H136" s="73"/>
      <c r="I136" s="74"/>
      <c r="J136" s="76">
        <f>SUM(J137:J140)</f>
        <v>0</v>
      </c>
    </row>
    <row r="137" spans="1:10" ht="11.25">
      <c r="A137" s="162" t="s">
        <v>190</v>
      </c>
      <c r="B137" s="165" t="s">
        <v>72</v>
      </c>
      <c r="C137" s="160"/>
      <c r="D137" s="161"/>
      <c r="E137" s="154"/>
      <c r="F137" s="157"/>
      <c r="G137" s="156"/>
      <c r="H137" s="154"/>
      <c r="I137" s="157"/>
      <c r="J137" s="158"/>
    </row>
    <row r="138" spans="1:10" ht="11.25">
      <c r="A138" s="163" t="s">
        <v>191</v>
      </c>
      <c r="B138" s="159" t="s">
        <v>12</v>
      </c>
      <c r="C138" s="160" t="s">
        <v>32</v>
      </c>
      <c r="D138" s="161">
        <f>+D121*2</f>
        <v>292.28</v>
      </c>
      <c r="E138" s="154"/>
      <c r="F138" s="155"/>
      <c r="G138" s="156">
        <f>+E138+F138</f>
        <v>0</v>
      </c>
      <c r="H138" s="154">
        <f>+D138*E138</f>
        <v>0</v>
      </c>
      <c r="I138" s="157">
        <f>+D138*F138</f>
        <v>0</v>
      </c>
      <c r="J138" s="158">
        <f>+D138*G138</f>
        <v>0</v>
      </c>
    </row>
    <row r="139" spans="1:10" ht="11.25">
      <c r="A139" s="163" t="s">
        <v>192</v>
      </c>
      <c r="B139" s="159" t="s">
        <v>44</v>
      </c>
      <c r="C139" s="160" t="s">
        <v>32</v>
      </c>
      <c r="D139" s="161">
        <f>+D138</f>
        <v>292.28</v>
      </c>
      <c r="E139" s="154"/>
      <c r="F139" s="155"/>
      <c r="G139" s="156">
        <f>+E139+F139</f>
        <v>0</v>
      </c>
      <c r="H139" s="154">
        <f>+D139*E139</f>
        <v>0</v>
      </c>
      <c r="I139" s="157">
        <f>+D139*F139</f>
        <v>0</v>
      </c>
      <c r="J139" s="158">
        <f>+D139*G139</f>
        <v>0</v>
      </c>
    </row>
    <row r="140" spans="1:10" ht="11.25">
      <c r="A140" s="163" t="s">
        <v>193</v>
      </c>
      <c r="B140" s="159" t="s">
        <v>45</v>
      </c>
      <c r="C140" s="160" t="s">
        <v>32</v>
      </c>
      <c r="D140" s="161">
        <f>+D138</f>
        <v>292.28</v>
      </c>
      <c r="E140" s="154"/>
      <c r="F140" s="155"/>
      <c r="G140" s="156">
        <f>+E140+F140</f>
        <v>0</v>
      </c>
      <c r="H140" s="154">
        <f>+D140*E140</f>
        <v>0</v>
      </c>
      <c r="I140" s="157">
        <f>+D140*F140</f>
        <v>0</v>
      </c>
      <c r="J140" s="158">
        <f>+D140*G140</f>
        <v>0</v>
      </c>
    </row>
    <row r="141" spans="1:10" ht="11.25">
      <c r="A141" s="163"/>
      <c r="B141" s="159"/>
      <c r="C141" s="160"/>
      <c r="D141" s="161"/>
      <c r="E141" s="154"/>
      <c r="F141" s="155"/>
      <c r="G141" s="156"/>
      <c r="H141" s="154"/>
      <c r="I141" s="157"/>
      <c r="J141" s="158"/>
    </row>
    <row r="142" spans="1:10" ht="22.5">
      <c r="A142" s="88" t="s">
        <v>194</v>
      </c>
      <c r="B142" s="89" t="s">
        <v>214</v>
      </c>
      <c r="C142" s="90"/>
      <c r="D142" s="91"/>
      <c r="E142" s="92"/>
      <c r="F142" s="93"/>
      <c r="G142" s="94"/>
      <c r="H142" s="92"/>
      <c r="I142" s="93"/>
      <c r="J142" s="28">
        <f>SUM(J143:J143)</f>
        <v>0</v>
      </c>
    </row>
    <row r="143" spans="1:10" ht="22.5">
      <c r="A143" s="163" t="s">
        <v>195</v>
      </c>
      <c r="B143" s="159" t="s">
        <v>215</v>
      </c>
      <c r="C143" s="160" t="s">
        <v>216</v>
      </c>
      <c r="D143" s="161">
        <v>2</v>
      </c>
      <c r="E143" s="154"/>
      <c r="F143" s="155"/>
      <c r="G143" s="156">
        <f>+E143+F143</f>
        <v>0</v>
      </c>
      <c r="H143" s="154">
        <f>+D143*E143</f>
        <v>0</v>
      </c>
      <c r="I143" s="157">
        <f>+D143*F143</f>
        <v>0</v>
      </c>
      <c r="J143" s="158">
        <f>+D143*G143</f>
        <v>0</v>
      </c>
    </row>
    <row r="144" spans="1:10" ht="11.25">
      <c r="A144" s="88" t="s">
        <v>196</v>
      </c>
      <c r="B144" s="89" t="s">
        <v>217</v>
      </c>
      <c r="C144" s="90"/>
      <c r="D144" s="91"/>
      <c r="E144" s="92"/>
      <c r="F144" s="93"/>
      <c r="G144" s="94"/>
      <c r="H144" s="92"/>
      <c r="I144" s="93"/>
      <c r="J144" s="28">
        <f>SUM(J145:J145)</f>
        <v>0</v>
      </c>
    </row>
    <row r="145" spans="1:10" ht="12" thickBot="1">
      <c r="A145" s="163" t="s">
        <v>242</v>
      </c>
      <c r="B145" s="159" t="s">
        <v>218</v>
      </c>
      <c r="C145" s="160" t="s">
        <v>216</v>
      </c>
      <c r="D145" s="161">
        <v>2</v>
      </c>
      <c r="E145" s="154"/>
      <c r="F145" s="155"/>
      <c r="G145" s="156">
        <f>+E145+F145</f>
        <v>0</v>
      </c>
      <c r="H145" s="154">
        <f>+D145*E145</f>
        <v>0</v>
      </c>
      <c r="I145" s="157">
        <f>+D145*F145</f>
        <v>0</v>
      </c>
      <c r="J145" s="158">
        <f>+D145*G145</f>
        <v>0</v>
      </c>
    </row>
    <row r="146" spans="1:10" ht="12" thickBot="1">
      <c r="A146" s="194" t="s">
        <v>260</v>
      </c>
      <c r="B146" s="195"/>
      <c r="C146" s="195"/>
      <c r="D146" s="195"/>
      <c r="E146" s="195"/>
      <c r="F146" s="195"/>
      <c r="G146" s="195"/>
      <c r="H146" s="196">
        <f>+J144+J142+J136+J134+J130+J125+J120+J113</f>
        <v>0</v>
      </c>
      <c r="I146" s="197"/>
      <c r="J146" s="198"/>
    </row>
    <row r="147" spans="1:10" ht="12" thickBot="1">
      <c r="A147" s="205"/>
      <c r="B147" s="206"/>
      <c r="C147" s="206"/>
      <c r="D147" s="206"/>
      <c r="E147" s="206"/>
      <c r="F147" s="206"/>
      <c r="G147" s="206"/>
      <c r="H147" s="206"/>
      <c r="I147" s="206"/>
      <c r="J147" s="207"/>
    </row>
    <row r="148" spans="1:10" ht="12" thickBot="1">
      <c r="A148" s="95"/>
      <c r="B148" s="96"/>
      <c r="C148" s="97"/>
      <c r="D148" s="98"/>
      <c r="E148" s="98"/>
      <c r="F148" s="98"/>
      <c r="G148" s="98"/>
      <c r="H148" s="98"/>
      <c r="I148" s="98"/>
      <c r="J148" s="99"/>
    </row>
    <row r="149" spans="1:10" ht="23.25" thickBot="1">
      <c r="A149" s="100" t="s">
        <v>34</v>
      </c>
      <c r="B149" s="101" t="s">
        <v>20</v>
      </c>
      <c r="C149" s="102" t="s">
        <v>24</v>
      </c>
      <c r="D149" s="103" t="s">
        <v>23</v>
      </c>
      <c r="E149" s="104" t="s">
        <v>27</v>
      </c>
      <c r="F149" s="105" t="s">
        <v>28</v>
      </c>
      <c r="G149" s="106" t="s">
        <v>29</v>
      </c>
      <c r="H149" s="104" t="s">
        <v>27</v>
      </c>
      <c r="I149" s="105" t="s">
        <v>28</v>
      </c>
      <c r="J149" s="106" t="s">
        <v>29</v>
      </c>
    </row>
    <row r="150" spans="1:10" ht="11.25">
      <c r="A150" s="107" t="s">
        <v>197</v>
      </c>
      <c r="B150" s="108" t="s">
        <v>35</v>
      </c>
      <c r="C150" s="109"/>
      <c r="D150" s="110"/>
      <c r="E150" s="111"/>
      <c r="F150" s="112"/>
      <c r="G150" s="113"/>
      <c r="H150" s="111"/>
      <c r="I150" s="112"/>
      <c r="J150" s="114"/>
    </row>
    <row r="151" spans="1:10" ht="11.25">
      <c r="A151" s="115"/>
      <c r="B151" s="116"/>
      <c r="C151" s="117"/>
      <c r="D151" s="118"/>
      <c r="E151" s="119"/>
      <c r="F151" s="120"/>
      <c r="G151" s="121"/>
      <c r="H151" s="119"/>
      <c r="I151" s="120"/>
      <c r="J151" s="122"/>
    </row>
    <row r="152" spans="1:10" ht="11.25">
      <c r="A152" s="115"/>
      <c r="B152" s="116"/>
      <c r="C152" s="117"/>
      <c r="D152" s="118"/>
      <c r="E152" s="119"/>
      <c r="F152" s="120"/>
      <c r="G152" s="121"/>
      <c r="H152" s="119"/>
      <c r="I152" s="120"/>
      <c r="J152" s="122"/>
    </row>
    <row r="153" spans="1:10" ht="11.25">
      <c r="A153" s="115"/>
      <c r="B153" s="116"/>
      <c r="C153" s="117"/>
      <c r="D153" s="118"/>
      <c r="E153" s="119"/>
      <c r="F153" s="120"/>
      <c r="G153" s="121"/>
      <c r="H153" s="119"/>
      <c r="I153" s="120"/>
      <c r="J153" s="122"/>
    </row>
    <row r="154" spans="1:10" ht="11.25">
      <c r="A154" s="115"/>
      <c r="B154" s="159"/>
      <c r="C154" s="166"/>
      <c r="D154" s="167"/>
      <c r="E154" s="154"/>
      <c r="F154" s="157"/>
      <c r="G154" s="125"/>
      <c r="H154" s="126"/>
      <c r="I154" s="127"/>
      <c r="J154" s="128"/>
    </row>
    <row r="155" spans="1:10" ht="11.25">
      <c r="A155" s="115"/>
      <c r="B155" s="159"/>
      <c r="C155" s="166"/>
      <c r="D155" s="167"/>
      <c r="E155" s="154"/>
      <c r="F155" s="157"/>
      <c r="G155" s="125"/>
      <c r="H155" s="126"/>
      <c r="I155" s="127"/>
      <c r="J155" s="128"/>
    </row>
    <row r="156" spans="1:10" ht="11.25">
      <c r="A156" s="115"/>
      <c r="B156" s="159"/>
      <c r="C156" s="166"/>
      <c r="D156" s="167"/>
      <c r="E156" s="154"/>
      <c r="F156" s="157"/>
      <c r="G156" s="125"/>
      <c r="H156" s="126"/>
      <c r="I156" s="127"/>
      <c r="J156" s="128"/>
    </row>
    <row r="157" spans="1:10" ht="11.25">
      <c r="A157" s="115"/>
      <c r="B157" s="129"/>
      <c r="C157" s="130"/>
      <c r="D157" s="131"/>
      <c r="E157" s="126"/>
      <c r="F157" s="127"/>
      <c r="G157" s="125"/>
      <c r="H157" s="126"/>
      <c r="I157" s="127"/>
      <c r="J157" s="128"/>
    </row>
    <row r="158" spans="1:10" ht="11.25">
      <c r="A158" s="132" t="s">
        <v>198</v>
      </c>
      <c r="B158" s="133" t="s">
        <v>36</v>
      </c>
      <c r="C158" s="134"/>
      <c r="D158" s="135"/>
      <c r="E158" s="126"/>
      <c r="F158" s="127"/>
      <c r="G158" s="125"/>
      <c r="H158" s="126"/>
      <c r="I158" s="127"/>
      <c r="J158" s="128"/>
    </row>
    <row r="159" spans="1:10" ht="11.25">
      <c r="A159" s="168"/>
      <c r="B159" s="159"/>
      <c r="C159" s="166"/>
      <c r="D159" s="167"/>
      <c r="E159" s="154"/>
      <c r="F159" s="157"/>
      <c r="G159" s="125"/>
      <c r="H159" s="126"/>
      <c r="I159" s="127"/>
      <c r="J159" s="128"/>
    </row>
    <row r="160" spans="1:10" ht="11.25">
      <c r="A160" s="168"/>
      <c r="B160" s="159"/>
      <c r="C160" s="166"/>
      <c r="D160" s="167"/>
      <c r="E160" s="154"/>
      <c r="F160" s="157"/>
      <c r="G160" s="125"/>
      <c r="H160" s="126"/>
      <c r="I160" s="127"/>
      <c r="J160" s="128"/>
    </row>
    <row r="161" spans="1:10" ht="11.25">
      <c r="A161" s="168"/>
      <c r="B161" s="159"/>
      <c r="C161" s="166"/>
      <c r="D161" s="167"/>
      <c r="E161" s="154"/>
      <c r="F161" s="157"/>
      <c r="G161" s="125"/>
      <c r="H161" s="126"/>
      <c r="I161" s="127"/>
      <c r="J161" s="128"/>
    </row>
    <row r="162" spans="1:10" ht="11.25">
      <c r="A162" s="132"/>
      <c r="B162" s="129"/>
      <c r="C162" s="130"/>
      <c r="D162" s="131"/>
      <c r="E162" s="126"/>
      <c r="F162" s="127"/>
      <c r="G162" s="125"/>
      <c r="H162" s="126"/>
      <c r="I162" s="127"/>
      <c r="J162" s="128"/>
    </row>
    <row r="163" spans="1:10" ht="12" thickBot="1">
      <c r="A163" s="169"/>
      <c r="B163" s="170"/>
      <c r="C163" s="171"/>
      <c r="D163" s="172"/>
      <c r="E163" s="173"/>
      <c r="F163" s="174"/>
      <c r="G163" s="143"/>
      <c r="H163" s="144"/>
      <c r="I163" s="145"/>
      <c r="J163" s="146"/>
    </row>
    <row r="164" spans="1:10" ht="12" thickBot="1">
      <c r="A164" s="194" t="s">
        <v>261</v>
      </c>
      <c r="B164" s="195"/>
      <c r="C164" s="195"/>
      <c r="D164" s="195"/>
      <c r="E164" s="195"/>
      <c r="F164" s="195"/>
      <c r="G164" s="195"/>
      <c r="H164" s="196">
        <f>SUM(J150:J163)</f>
        <v>0</v>
      </c>
      <c r="I164" s="197"/>
      <c r="J164" s="198"/>
    </row>
    <row r="165" spans="1:10" ht="12" thickBot="1">
      <c r="A165" s="208"/>
      <c r="B165" s="209"/>
      <c r="C165" s="209"/>
      <c r="D165" s="209"/>
      <c r="E165" s="209"/>
      <c r="F165" s="209"/>
      <c r="G165" s="209"/>
      <c r="H165" s="209"/>
      <c r="I165" s="209"/>
      <c r="J165" s="210"/>
    </row>
    <row r="166" spans="1:10" ht="12" thickBot="1">
      <c r="A166" s="211" t="s">
        <v>267</v>
      </c>
      <c r="B166" s="212"/>
      <c r="C166" s="212"/>
      <c r="D166" s="212"/>
      <c r="E166" s="212"/>
      <c r="F166" s="212"/>
      <c r="G166" s="213"/>
      <c r="H166" s="188">
        <f>H145+H164</f>
        <v>0</v>
      </c>
      <c r="I166" s="189"/>
      <c r="J166" s="190"/>
    </row>
    <row r="167" spans="1:10" ht="12" thickBot="1">
      <c r="A167" s="208"/>
      <c r="B167" s="209"/>
      <c r="C167" s="209"/>
      <c r="D167" s="209"/>
      <c r="E167" s="209"/>
      <c r="F167" s="209"/>
      <c r="G167" s="209"/>
      <c r="H167" s="209"/>
      <c r="I167" s="209"/>
      <c r="J167" s="210"/>
    </row>
    <row r="168" spans="1:10" ht="11.25">
      <c r="A168" s="191" t="s">
        <v>262</v>
      </c>
      <c r="B168" s="192"/>
      <c r="C168" s="192"/>
      <c r="D168" s="192"/>
      <c r="E168" s="192"/>
      <c r="F168" s="192"/>
      <c r="G168" s="192"/>
      <c r="H168" s="192"/>
      <c r="I168" s="192"/>
      <c r="J168" s="193"/>
    </row>
    <row r="169" spans="1:10" ht="11.25">
      <c r="A169" s="88" t="s">
        <v>60</v>
      </c>
      <c r="B169" s="89" t="s">
        <v>6</v>
      </c>
      <c r="C169" s="147"/>
      <c r="D169" s="148"/>
      <c r="E169" s="149">
        <v>0</v>
      </c>
      <c r="F169" s="150">
        <v>0</v>
      </c>
      <c r="G169" s="151"/>
      <c r="H169" s="149"/>
      <c r="I169" s="150"/>
      <c r="J169" s="28">
        <f>SUM(J164:J167)</f>
        <v>0</v>
      </c>
    </row>
    <row r="170" spans="1:10" ht="11.25">
      <c r="A170" s="162" t="s">
        <v>219</v>
      </c>
      <c r="B170" s="159" t="s">
        <v>227</v>
      </c>
      <c r="C170" s="160" t="s">
        <v>22</v>
      </c>
      <c r="D170" s="161">
        <v>1</v>
      </c>
      <c r="E170" s="154"/>
      <c r="F170" s="155"/>
      <c r="G170" s="156">
        <f>+E170+F170</f>
        <v>0</v>
      </c>
      <c r="H170" s="154">
        <f>+D170*E170</f>
        <v>0</v>
      </c>
      <c r="I170" s="157">
        <f>+D170*F170</f>
        <v>0</v>
      </c>
      <c r="J170" s="158">
        <f>+D170*G170</f>
        <v>0</v>
      </c>
    </row>
    <row r="171" spans="1:10" ht="33.75">
      <c r="A171" s="162" t="s">
        <v>220</v>
      </c>
      <c r="B171" s="159" t="s">
        <v>228</v>
      </c>
      <c r="C171" s="160" t="s">
        <v>22</v>
      </c>
      <c r="D171" s="161">
        <v>1</v>
      </c>
      <c r="E171" s="154"/>
      <c r="F171" s="155"/>
      <c r="G171" s="156">
        <f>+E171+F171</f>
        <v>0</v>
      </c>
      <c r="H171" s="154">
        <f>+D171*E171</f>
        <v>0</v>
      </c>
      <c r="I171" s="157">
        <f>+D171*F171</f>
        <v>0</v>
      </c>
      <c r="J171" s="158">
        <f>+D171*G171</f>
        <v>0</v>
      </c>
    </row>
    <row r="172" spans="1:10" ht="33.75">
      <c r="A172" s="162" t="s">
        <v>221</v>
      </c>
      <c r="B172" s="159" t="s">
        <v>229</v>
      </c>
      <c r="C172" s="160" t="s">
        <v>22</v>
      </c>
      <c r="D172" s="161">
        <v>1</v>
      </c>
      <c r="E172" s="154"/>
      <c r="F172" s="155"/>
      <c r="G172" s="156">
        <f>+E172+F172</f>
        <v>0</v>
      </c>
      <c r="H172" s="154">
        <f>+D172*E172</f>
        <v>0</v>
      </c>
      <c r="I172" s="157">
        <f>+D172*F172</f>
        <v>0</v>
      </c>
      <c r="J172" s="158">
        <f>+D172*G172</f>
        <v>0</v>
      </c>
    </row>
    <row r="173" spans="1:10" ht="11.25">
      <c r="A173" s="69" t="s">
        <v>61</v>
      </c>
      <c r="B173" s="70" t="s">
        <v>230</v>
      </c>
      <c r="C173" s="71"/>
      <c r="D173" s="72"/>
      <c r="E173" s="73"/>
      <c r="F173" s="74"/>
      <c r="G173" s="75"/>
      <c r="H173" s="73"/>
      <c r="I173" s="74"/>
      <c r="J173" s="76">
        <f>SUM(J174:J174)</f>
        <v>0</v>
      </c>
    </row>
    <row r="174" spans="1:10" ht="56.25">
      <c r="A174" s="163" t="s">
        <v>222</v>
      </c>
      <c r="B174" s="159" t="s">
        <v>253</v>
      </c>
      <c r="C174" s="160" t="s">
        <v>37</v>
      </c>
      <c r="D174" s="161">
        <v>1</v>
      </c>
      <c r="E174" s="155"/>
      <c r="F174" s="155"/>
      <c r="G174" s="156">
        <f>+E174+F174</f>
        <v>0</v>
      </c>
      <c r="H174" s="154">
        <f>+D174*E174</f>
        <v>0</v>
      </c>
      <c r="I174" s="157">
        <f>+D174*F174</f>
        <v>0</v>
      </c>
      <c r="J174" s="158">
        <f>+D174*G174</f>
        <v>0</v>
      </c>
    </row>
    <row r="175" spans="1:10" ht="11.25">
      <c r="A175" s="69" t="s">
        <v>172</v>
      </c>
      <c r="B175" s="70" t="s">
        <v>2</v>
      </c>
      <c r="C175" s="71"/>
      <c r="D175" s="72"/>
      <c r="E175" s="73"/>
      <c r="F175" s="74"/>
      <c r="G175" s="75"/>
      <c r="H175" s="73"/>
      <c r="I175" s="74"/>
      <c r="J175" s="76">
        <f>SUM(J176:J186)</f>
        <v>0</v>
      </c>
    </row>
    <row r="176" spans="1:10" ht="11.25">
      <c r="A176" s="162" t="s">
        <v>68</v>
      </c>
      <c r="B176" s="165" t="s">
        <v>231</v>
      </c>
      <c r="C176" s="160"/>
      <c r="D176" s="161"/>
      <c r="E176" s="154"/>
      <c r="F176" s="157"/>
      <c r="G176" s="156"/>
      <c r="H176" s="154"/>
      <c r="I176" s="157"/>
      <c r="J176" s="158"/>
    </row>
    <row r="177" spans="1:10" ht="11.25">
      <c r="A177" s="163" t="s">
        <v>243</v>
      </c>
      <c r="B177" s="159" t="s">
        <v>12</v>
      </c>
      <c r="C177" s="160" t="s">
        <v>32</v>
      </c>
      <c r="D177" s="161">
        <f>(17.01-((1.54*5.45)+2.1*1+1*0.1))*(0.75+1.54)</f>
        <v>14.694930000000005</v>
      </c>
      <c r="E177" s="154"/>
      <c r="F177" s="155"/>
      <c r="G177" s="156">
        <f>+E177+F177</f>
        <v>0</v>
      </c>
      <c r="H177" s="154">
        <f>+D177*E177</f>
        <v>0</v>
      </c>
      <c r="I177" s="157">
        <f>+D177*F177</f>
        <v>0</v>
      </c>
      <c r="J177" s="158">
        <f>+D177*G177</f>
        <v>0</v>
      </c>
    </row>
    <row r="178" spans="1:10" ht="11.25">
      <c r="A178" s="163" t="s">
        <v>244</v>
      </c>
      <c r="B178" s="159" t="s">
        <v>44</v>
      </c>
      <c r="C178" s="160" t="s">
        <v>32</v>
      </c>
      <c r="D178" s="161">
        <f>+D177</f>
        <v>14.694930000000005</v>
      </c>
      <c r="E178" s="154"/>
      <c r="F178" s="155"/>
      <c r="G178" s="156">
        <f>+E178+F178</f>
        <v>0</v>
      </c>
      <c r="H178" s="154">
        <f>+D178*E178</f>
        <v>0</v>
      </c>
      <c r="I178" s="157">
        <f>+D178*F178</f>
        <v>0</v>
      </c>
      <c r="J178" s="158">
        <f>+D178*G178</f>
        <v>0</v>
      </c>
    </row>
    <row r="179" spans="1:10" ht="11.25">
      <c r="A179" s="163" t="s">
        <v>245</v>
      </c>
      <c r="B179" s="159" t="s">
        <v>45</v>
      </c>
      <c r="C179" s="160" t="s">
        <v>32</v>
      </c>
      <c r="D179" s="161">
        <f>+D177</f>
        <v>14.694930000000005</v>
      </c>
      <c r="E179" s="154"/>
      <c r="F179" s="155"/>
      <c r="G179" s="156">
        <f>+E179+F179</f>
        <v>0</v>
      </c>
      <c r="H179" s="154">
        <f>+D179*E179</f>
        <v>0</v>
      </c>
      <c r="I179" s="157">
        <f>+D179*F179</f>
        <v>0</v>
      </c>
      <c r="J179" s="158">
        <f>+D179*G179</f>
        <v>0</v>
      </c>
    </row>
    <row r="180" spans="1:10" ht="11.25">
      <c r="A180" s="162" t="s">
        <v>67</v>
      </c>
      <c r="B180" s="165" t="s">
        <v>232</v>
      </c>
      <c r="C180" s="160"/>
      <c r="D180" s="161"/>
      <c r="E180" s="154"/>
      <c r="F180" s="157"/>
      <c r="G180" s="156"/>
      <c r="H180" s="154"/>
      <c r="I180" s="157"/>
      <c r="J180" s="158"/>
    </row>
    <row r="181" spans="1:10" ht="11.25">
      <c r="A181" s="163" t="s">
        <v>246</v>
      </c>
      <c r="B181" s="159" t="s">
        <v>12</v>
      </c>
      <c r="C181" s="160" t="s">
        <v>32</v>
      </c>
      <c r="D181" s="161">
        <f>5.45*4+3.7*4</f>
        <v>36.6</v>
      </c>
      <c r="E181" s="154"/>
      <c r="F181" s="155"/>
      <c r="G181" s="156">
        <f>+E181+F181</f>
        <v>0</v>
      </c>
      <c r="H181" s="154">
        <f>+D181*E181</f>
        <v>0</v>
      </c>
      <c r="I181" s="157">
        <f>+D181*F181</f>
        <v>0</v>
      </c>
      <c r="J181" s="158">
        <f>+D181*G181</f>
        <v>0</v>
      </c>
    </row>
    <row r="182" spans="1:10" ht="11.25">
      <c r="A182" s="163" t="s">
        <v>247</v>
      </c>
      <c r="B182" s="159" t="s">
        <v>75</v>
      </c>
      <c r="C182" s="160" t="s">
        <v>32</v>
      </c>
      <c r="D182" s="161">
        <f>+D181</f>
        <v>36.6</v>
      </c>
      <c r="E182" s="154"/>
      <c r="F182" s="155"/>
      <c r="G182" s="156">
        <f>+E182+F182</f>
        <v>0</v>
      </c>
      <c r="H182" s="154">
        <f>+D182*E182</f>
        <v>0</v>
      </c>
      <c r="I182" s="157">
        <f>+D182*F182</f>
        <v>0</v>
      </c>
      <c r="J182" s="158">
        <f>+D182*G182</f>
        <v>0</v>
      </c>
    </row>
    <row r="183" spans="1:10" ht="11.25">
      <c r="A183" s="163" t="s">
        <v>248</v>
      </c>
      <c r="B183" s="159" t="s">
        <v>45</v>
      </c>
      <c r="C183" s="160" t="s">
        <v>32</v>
      </c>
      <c r="D183" s="161">
        <f>+D181</f>
        <v>36.6</v>
      </c>
      <c r="E183" s="154"/>
      <c r="F183" s="155"/>
      <c r="G183" s="156">
        <f>+E183+F183</f>
        <v>0</v>
      </c>
      <c r="H183" s="154">
        <f>+D183*E183</f>
        <v>0</v>
      </c>
      <c r="I183" s="157">
        <f>+D183*F183</f>
        <v>0</v>
      </c>
      <c r="J183" s="158">
        <f>+D183*G183</f>
        <v>0</v>
      </c>
    </row>
    <row r="184" spans="1:10" ht="11.25">
      <c r="A184" s="162" t="s">
        <v>223</v>
      </c>
      <c r="B184" s="165" t="s">
        <v>233</v>
      </c>
      <c r="C184" s="160"/>
      <c r="D184" s="161"/>
      <c r="E184" s="154"/>
      <c r="F184" s="157"/>
      <c r="G184" s="156"/>
      <c r="H184" s="154"/>
      <c r="I184" s="157"/>
      <c r="J184" s="158"/>
    </row>
    <row r="185" spans="1:10" ht="22.5">
      <c r="A185" s="163" t="s">
        <v>249</v>
      </c>
      <c r="B185" s="159" t="s">
        <v>234</v>
      </c>
      <c r="C185" s="160" t="s">
        <v>32</v>
      </c>
      <c r="D185" s="161">
        <v>17.26</v>
      </c>
      <c r="E185" s="154"/>
      <c r="F185" s="155"/>
      <c r="G185" s="156">
        <f>+E185+F185</f>
        <v>0</v>
      </c>
      <c r="H185" s="154">
        <f>+D185*E185</f>
        <v>0</v>
      </c>
      <c r="I185" s="157">
        <f>+D185*F185</f>
        <v>0</v>
      </c>
      <c r="J185" s="158">
        <f>+D185*G185</f>
        <v>0</v>
      </c>
    </row>
    <row r="186" spans="1:10" ht="22.5">
      <c r="A186" s="163" t="s">
        <v>250</v>
      </c>
      <c r="B186" s="159" t="s">
        <v>235</v>
      </c>
      <c r="C186" s="160" t="s">
        <v>32</v>
      </c>
      <c r="D186" s="161">
        <f>+D185</f>
        <v>17.26</v>
      </c>
      <c r="E186" s="154"/>
      <c r="F186" s="155"/>
      <c r="G186" s="156">
        <f>+E186+F186</f>
        <v>0</v>
      </c>
      <c r="H186" s="154">
        <f>+D186*E186</f>
        <v>0</v>
      </c>
      <c r="I186" s="157">
        <f>+D186*F186</f>
        <v>0</v>
      </c>
      <c r="J186" s="158">
        <f>+D186*G186</f>
        <v>0</v>
      </c>
    </row>
    <row r="187" spans="1:10" ht="11.25">
      <c r="A187" s="175" t="s">
        <v>69</v>
      </c>
      <c r="B187" s="176" t="s">
        <v>236</v>
      </c>
      <c r="C187" s="177"/>
      <c r="D187" s="178"/>
      <c r="E187" s="179"/>
      <c r="F187" s="180"/>
      <c r="G187" s="181"/>
      <c r="H187" s="179"/>
      <c r="I187" s="180"/>
      <c r="J187" s="182"/>
    </row>
    <row r="188" spans="1:10" ht="57" thickBot="1">
      <c r="A188" s="163" t="s">
        <v>224</v>
      </c>
      <c r="B188" s="159" t="s">
        <v>237</v>
      </c>
      <c r="C188" s="160" t="s">
        <v>22</v>
      </c>
      <c r="D188" s="161">
        <v>1</v>
      </c>
      <c r="E188" s="154"/>
      <c r="F188" s="155"/>
      <c r="G188" s="156">
        <f>+E188+F188</f>
        <v>0</v>
      </c>
      <c r="H188" s="154">
        <f>+D188*E188</f>
        <v>0</v>
      </c>
      <c r="I188" s="157">
        <f>+D188*F188</f>
        <v>0</v>
      </c>
      <c r="J188" s="158">
        <f>+D188*G188</f>
        <v>0</v>
      </c>
    </row>
    <row r="189" spans="1:10" ht="12" thickBot="1">
      <c r="A189" s="194" t="s">
        <v>263</v>
      </c>
      <c r="B189" s="195"/>
      <c r="C189" s="195"/>
      <c r="D189" s="195"/>
      <c r="E189" s="195"/>
      <c r="F189" s="195"/>
      <c r="G189" s="195"/>
      <c r="H189" s="196">
        <f>+J175+J173++J169+J163</f>
        <v>0</v>
      </c>
      <c r="I189" s="197"/>
      <c r="J189" s="198"/>
    </row>
    <row r="190" spans="1:10" ht="12" thickBot="1">
      <c r="A190" s="205"/>
      <c r="B190" s="206"/>
      <c r="C190" s="206"/>
      <c r="D190" s="206"/>
      <c r="E190" s="206"/>
      <c r="F190" s="206"/>
      <c r="G190" s="206"/>
      <c r="H190" s="206"/>
      <c r="I190" s="206"/>
      <c r="J190" s="207"/>
    </row>
    <row r="191" spans="1:10" ht="12" thickBot="1">
      <c r="A191" s="95"/>
      <c r="B191" s="96"/>
      <c r="C191" s="97"/>
      <c r="D191" s="98"/>
      <c r="E191" s="98"/>
      <c r="F191" s="98"/>
      <c r="G191" s="98"/>
      <c r="H191" s="98"/>
      <c r="I191" s="98"/>
      <c r="J191" s="99"/>
    </row>
    <row r="192" spans="1:10" ht="23.25" thickBot="1">
      <c r="A192" s="100" t="s">
        <v>34</v>
      </c>
      <c r="B192" s="101" t="s">
        <v>20</v>
      </c>
      <c r="C192" s="102" t="s">
        <v>24</v>
      </c>
      <c r="D192" s="103" t="s">
        <v>23</v>
      </c>
      <c r="E192" s="104" t="s">
        <v>27</v>
      </c>
      <c r="F192" s="105" t="s">
        <v>28</v>
      </c>
      <c r="G192" s="106" t="s">
        <v>29</v>
      </c>
      <c r="H192" s="104" t="s">
        <v>27</v>
      </c>
      <c r="I192" s="105" t="s">
        <v>28</v>
      </c>
      <c r="J192" s="106" t="s">
        <v>29</v>
      </c>
    </row>
    <row r="193" spans="1:10" ht="11.25">
      <c r="A193" s="107" t="s">
        <v>225</v>
      </c>
      <c r="B193" s="108" t="s">
        <v>35</v>
      </c>
      <c r="C193" s="109"/>
      <c r="D193" s="110"/>
      <c r="E193" s="111"/>
      <c r="F193" s="112"/>
      <c r="G193" s="113"/>
      <c r="H193" s="111"/>
      <c r="I193" s="112"/>
      <c r="J193" s="114"/>
    </row>
    <row r="194" spans="1:10" ht="11.25">
      <c r="A194" s="115"/>
      <c r="B194" s="116"/>
      <c r="C194" s="117"/>
      <c r="D194" s="118"/>
      <c r="E194" s="119"/>
      <c r="F194" s="120"/>
      <c r="G194" s="121"/>
      <c r="H194" s="119"/>
      <c r="I194" s="120"/>
      <c r="J194" s="122"/>
    </row>
    <row r="195" spans="1:10" ht="11.25">
      <c r="A195" s="115"/>
      <c r="B195" s="116"/>
      <c r="C195" s="117"/>
      <c r="D195" s="118"/>
      <c r="E195" s="119"/>
      <c r="F195" s="120"/>
      <c r="G195" s="121"/>
      <c r="H195" s="119"/>
      <c r="I195" s="120"/>
      <c r="J195" s="122"/>
    </row>
    <row r="196" spans="1:10" ht="11.25">
      <c r="A196" s="115"/>
      <c r="B196" s="116"/>
      <c r="C196" s="117"/>
      <c r="D196" s="118"/>
      <c r="E196" s="119"/>
      <c r="F196" s="120"/>
      <c r="G196" s="121"/>
      <c r="H196" s="119"/>
      <c r="I196" s="120"/>
      <c r="J196" s="122"/>
    </row>
    <row r="197" spans="1:10" ht="11.25">
      <c r="A197" s="115"/>
      <c r="B197" s="116"/>
      <c r="C197" s="117"/>
      <c r="D197" s="118"/>
      <c r="E197" s="119"/>
      <c r="F197" s="120"/>
      <c r="G197" s="121"/>
      <c r="H197" s="119"/>
      <c r="I197" s="120"/>
      <c r="J197" s="122"/>
    </row>
    <row r="198" spans="1:10" ht="11.25">
      <c r="A198" s="115"/>
      <c r="B198" s="116"/>
      <c r="C198" s="117"/>
      <c r="D198" s="118"/>
      <c r="E198" s="119"/>
      <c r="F198" s="120"/>
      <c r="G198" s="121"/>
      <c r="H198" s="119"/>
      <c r="I198" s="120"/>
      <c r="J198" s="122"/>
    </row>
    <row r="199" spans="1:10" ht="11.25">
      <c r="A199" s="115"/>
      <c r="B199" s="116"/>
      <c r="C199" s="117"/>
      <c r="D199" s="118"/>
      <c r="E199" s="119"/>
      <c r="F199" s="120"/>
      <c r="G199" s="121"/>
      <c r="H199" s="119"/>
      <c r="I199" s="120"/>
      <c r="J199" s="122"/>
    </row>
    <row r="200" spans="1:10" ht="11.25">
      <c r="A200" s="115"/>
      <c r="B200" s="116"/>
      <c r="C200" s="117"/>
      <c r="D200" s="118"/>
      <c r="E200" s="119"/>
      <c r="F200" s="120"/>
      <c r="G200" s="121"/>
      <c r="H200" s="119"/>
      <c r="I200" s="120"/>
      <c r="J200" s="122"/>
    </row>
    <row r="201" spans="1:10" ht="11.25">
      <c r="A201" s="115"/>
      <c r="B201" s="159"/>
      <c r="C201" s="166"/>
      <c r="D201" s="167"/>
      <c r="E201" s="154"/>
      <c r="F201" s="157"/>
      <c r="G201" s="125"/>
      <c r="H201" s="126"/>
      <c r="I201" s="127"/>
      <c r="J201" s="128"/>
    </row>
    <row r="202" spans="1:10" ht="11.25">
      <c r="A202" s="115"/>
      <c r="B202" s="159"/>
      <c r="C202" s="166"/>
      <c r="D202" s="167"/>
      <c r="E202" s="154"/>
      <c r="F202" s="157"/>
      <c r="G202" s="125"/>
      <c r="H202" s="126"/>
      <c r="I202" s="127"/>
      <c r="J202" s="128"/>
    </row>
    <row r="203" spans="1:10" ht="11.25">
      <c r="A203" s="115"/>
      <c r="B203" s="159"/>
      <c r="C203" s="166"/>
      <c r="D203" s="167"/>
      <c r="E203" s="154"/>
      <c r="F203" s="157"/>
      <c r="G203" s="125"/>
      <c r="H203" s="126"/>
      <c r="I203" s="127"/>
      <c r="J203" s="128"/>
    </row>
    <row r="204" spans="1:10" ht="11.25">
      <c r="A204" s="115"/>
      <c r="B204" s="129"/>
      <c r="C204" s="130"/>
      <c r="D204" s="131"/>
      <c r="E204" s="126"/>
      <c r="F204" s="127"/>
      <c r="G204" s="125"/>
      <c r="H204" s="126"/>
      <c r="I204" s="127"/>
      <c r="J204" s="128"/>
    </row>
    <row r="205" spans="1:10" ht="11.25">
      <c r="A205" s="132" t="s">
        <v>226</v>
      </c>
      <c r="B205" s="133" t="s">
        <v>36</v>
      </c>
      <c r="C205" s="134"/>
      <c r="D205" s="135"/>
      <c r="E205" s="126"/>
      <c r="F205" s="127"/>
      <c r="G205" s="125"/>
      <c r="H205" s="126"/>
      <c r="I205" s="127"/>
      <c r="J205" s="128"/>
    </row>
    <row r="206" spans="1:10" ht="11.25">
      <c r="A206" s="168"/>
      <c r="B206" s="159"/>
      <c r="C206" s="166"/>
      <c r="D206" s="167"/>
      <c r="E206" s="154"/>
      <c r="F206" s="157"/>
      <c r="G206" s="125"/>
      <c r="H206" s="126"/>
      <c r="I206" s="127"/>
      <c r="J206" s="128"/>
    </row>
    <row r="207" spans="1:10" ht="11.25">
      <c r="A207" s="168"/>
      <c r="B207" s="159"/>
      <c r="C207" s="166"/>
      <c r="D207" s="167"/>
      <c r="E207" s="154"/>
      <c r="F207" s="157"/>
      <c r="G207" s="125"/>
      <c r="H207" s="126"/>
      <c r="I207" s="127"/>
      <c r="J207" s="128"/>
    </row>
    <row r="208" spans="1:10" ht="11.25">
      <c r="A208" s="168"/>
      <c r="B208" s="159"/>
      <c r="C208" s="166"/>
      <c r="D208" s="167"/>
      <c r="E208" s="154"/>
      <c r="F208" s="157"/>
      <c r="G208" s="125"/>
      <c r="H208" s="126"/>
      <c r="I208" s="127"/>
      <c r="J208" s="128"/>
    </row>
    <row r="209" spans="1:10" ht="11.25">
      <c r="A209" s="132"/>
      <c r="B209" s="129"/>
      <c r="C209" s="130"/>
      <c r="D209" s="131"/>
      <c r="E209" s="126"/>
      <c r="F209" s="127"/>
      <c r="G209" s="125"/>
      <c r="H209" s="126"/>
      <c r="I209" s="127"/>
      <c r="J209" s="128"/>
    </row>
    <row r="210" spans="1:10" ht="12" thickBot="1">
      <c r="A210" s="169"/>
      <c r="B210" s="170"/>
      <c r="C210" s="171"/>
      <c r="D210" s="172"/>
      <c r="E210" s="173"/>
      <c r="F210" s="174"/>
      <c r="G210" s="143"/>
      <c r="H210" s="144"/>
      <c r="I210" s="145"/>
      <c r="J210" s="146"/>
    </row>
    <row r="211" spans="1:10" ht="12" thickBot="1">
      <c r="A211" s="194" t="s">
        <v>268</v>
      </c>
      <c r="B211" s="195"/>
      <c r="C211" s="195"/>
      <c r="D211" s="195"/>
      <c r="E211" s="195"/>
      <c r="F211" s="195"/>
      <c r="G211" s="195"/>
      <c r="H211" s="196">
        <f>SUM(J193:J210)</f>
        <v>0</v>
      </c>
      <c r="I211" s="197"/>
      <c r="J211" s="198"/>
    </row>
    <row r="212" spans="1:10" ht="12" thickBot="1">
      <c r="A212" s="208"/>
      <c r="B212" s="209"/>
      <c r="C212" s="209"/>
      <c r="D212" s="209"/>
      <c r="E212" s="209"/>
      <c r="F212" s="209"/>
      <c r="G212" s="209"/>
      <c r="H212" s="209"/>
      <c r="I212" s="209"/>
      <c r="J212" s="210"/>
    </row>
    <row r="213" spans="1:10" ht="12" thickBot="1">
      <c r="A213" s="211" t="s">
        <v>264</v>
      </c>
      <c r="B213" s="212"/>
      <c r="C213" s="212"/>
      <c r="D213" s="212"/>
      <c r="E213" s="212"/>
      <c r="F213" s="212"/>
      <c r="G213" s="213"/>
      <c r="H213" s="188">
        <f>+H211+H189</f>
        <v>0</v>
      </c>
      <c r="I213" s="189"/>
      <c r="J213" s="190"/>
    </row>
    <row r="214" ht="12" thickBot="1"/>
    <row r="215" spans="1:10" ht="12" thickBot="1">
      <c r="A215" s="199" t="s">
        <v>238</v>
      </c>
      <c r="B215" s="200"/>
      <c r="C215" s="200"/>
      <c r="D215" s="200"/>
      <c r="E215" s="200"/>
      <c r="F215" s="200"/>
      <c r="G215" s="201"/>
      <c r="H215" s="202">
        <f>+H213+H166+H108+J9</f>
        <v>0</v>
      </c>
      <c r="I215" s="203"/>
      <c r="J215" s="204"/>
    </row>
    <row r="217" spans="1:10" ht="11.25">
      <c r="A217" s="215" t="s">
        <v>251</v>
      </c>
      <c r="B217" s="215"/>
      <c r="C217" s="215"/>
      <c r="D217" s="215"/>
      <c r="E217" s="215"/>
      <c r="F217" s="215"/>
      <c r="G217" s="215"/>
      <c r="H217" s="215"/>
      <c r="I217" s="215"/>
      <c r="J217" s="215"/>
    </row>
  </sheetData>
  <sheetProtection/>
  <mergeCells count="41">
    <mergeCell ref="C1:I1"/>
    <mergeCell ref="C2:I2"/>
    <mergeCell ref="C3:I3"/>
    <mergeCell ref="C4:I4"/>
    <mergeCell ref="A5:H5"/>
    <mergeCell ref="I5:J5"/>
    <mergeCell ref="A7:D7"/>
    <mergeCell ref="E7:G7"/>
    <mergeCell ref="H7:J7"/>
    <mergeCell ref="H108:J108"/>
    <mergeCell ref="A89:J89"/>
    <mergeCell ref="A106:G106"/>
    <mergeCell ref="H106:J106"/>
    <mergeCell ref="A107:J107"/>
    <mergeCell ref="A15:J15"/>
    <mergeCell ref="A88:G88"/>
    <mergeCell ref="H88:J88"/>
    <mergeCell ref="A108:G108"/>
    <mergeCell ref="A217:J217"/>
    <mergeCell ref="A112:J112"/>
    <mergeCell ref="A111:J111"/>
    <mergeCell ref="A146:G146"/>
    <mergeCell ref="H146:J146"/>
    <mergeCell ref="A147:J147"/>
    <mergeCell ref="A213:G213"/>
    <mergeCell ref="A164:G164"/>
    <mergeCell ref="H164:J164"/>
    <mergeCell ref="A165:J165"/>
    <mergeCell ref="A166:G166"/>
    <mergeCell ref="H166:J166"/>
    <mergeCell ref="A167:J167"/>
    <mergeCell ref="H213:J213"/>
    <mergeCell ref="A168:J168"/>
    <mergeCell ref="A189:G189"/>
    <mergeCell ref="H189:J189"/>
    <mergeCell ref="A215:G215"/>
    <mergeCell ref="H215:J215"/>
    <mergeCell ref="A190:J190"/>
    <mergeCell ref="A211:G211"/>
    <mergeCell ref="H211:J211"/>
    <mergeCell ref="A212:J212"/>
  </mergeCells>
  <printOptions horizontalCentered="1"/>
  <pageMargins left="0.5118110236220472" right="0.35433070866141736" top="0.6299212598425197" bottom="0" header="0.2755905511811024" footer="0.2755905511811024"/>
  <pageSetup fitToHeight="0" fitToWidth="1" horizontalDpi="600" verticalDpi="600" orientation="portrait" paperSize="9" scale="6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 Gets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Claudio Marques Mergulhão</cp:lastModifiedBy>
  <cp:lastPrinted>2019-10-31T16:17:41Z</cp:lastPrinted>
  <dcterms:created xsi:type="dcterms:W3CDTF">2008-09-30T11:28:02Z</dcterms:created>
  <dcterms:modified xsi:type="dcterms:W3CDTF">2020-01-10T22:18:46Z</dcterms:modified>
  <cp:category/>
  <cp:version/>
  <cp:contentType/>
  <cp:contentStatus/>
</cp:coreProperties>
</file>